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595"/>
  </bookViews>
  <sheets>
    <sheet name="приложение 1 перечень основной" sheetId="79" r:id="rId1"/>
    <sheet name="прил. 2 реестр" sheetId="81" r:id="rId2"/>
    <sheet name="приложение 3 перечень резервный" sheetId="80" r:id="rId3"/>
    <sheet name="прил 4 План.показатели" sheetId="74" r:id="rId4"/>
  </sheets>
  <definedNames>
    <definedName name="_xlnm.Print_Titles" localSheetId="1">'прил. 2 реестр'!$4:$10</definedName>
    <definedName name="_xlnm.Print_Titles" localSheetId="0">'приложение 1 перечень основной'!$4:$8</definedName>
    <definedName name="_xlnm.Print_Titles" localSheetId="2">'приложение 3 перечень резервный'!$4:$8</definedName>
    <definedName name="_xlnm.Print_Area" localSheetId="0">'приложение 1 перечень основной'!$A$1:$S$44</definedName>
    <definedName name="_xlnm.Print_Area" localSheetId="2">'приложение 3 перечень резервный'!$A$1:$S$15</definedName>
  </definedNames>
  <calcPr calcId="125725" fullPrecision="0"/>
</workbook>
</file>

<file path=xl/calcChain.xml><?xml version="1.0" encoding="utf-8"?>
<calcChain xmlns="http://schemas.openxmlformats.org/spreadsheetml/2006/main">
  <c r="G24" i="74"/>
  <c r="G23"/>
  <c r="G22"/>
  <c r="G21"/>
  <c r="G20"/>
  <c r="G19"/>
  <c r="I25"/>
  <c r="D25"/>
  <c r="C25"/>
  <c r="G25" s="1"/>
  <c r="F24"/>
  <c r="E24"/>
  <c r="F23"/>
  <c r="E23"/>
  <c r="F20"/>
  <c r="E20"/>
  <c r="F19"/>
  <c r="E19"/>
  <c r="G7"/>
  <c r="G8"/>
  <c r="G9"/>
  <c r="G10"/>
  <c r="G11"/>
  <c r="G12"/>
  <c r="C38" i="81" l="1"/>
  <c r="C37"/>
  <c r="AI36"/>
  <c r="AH36"/>
  <c r="AG36"/>
  <c r="AF36"/>
  <c r="AE36"/>
  <c r="AD36"/>
  <c r="AC36"/>
  <c r="AB36"/>
  <c r="AA36"/>
  <c r="Z36"/>
  <c r="Y36"/>
  <c r="X36"/>
  <c r="W36"/>
  <c r="V36"/>
  <c r="U36"/>
  <c r="T36"/>
  <c r="S36"/>
  <c r="R36"/>
  <c r="Q36"/>
  <c r="P36"/>
  <c r="O36"/>
  <c r="N36"/>
  <c r="M36"/>
  <c r="L36"/>
  <c r="K36"/>
  <c r="J36"/>
  <c r="I36"/>
  <c r="H36"/>
  <c r="G36"/>
  <c r="F36"/>
  <c r="E36"/>
  <c r="C36" s="1"/>
  <c r="D36"/>
  <c r="C35"/>
  <c r="C34"/>
  <c r="C33"/>
  <c r="C32"/>
  <c r="AI31"/>
  <c r="AH31"/>
  <c r="AG31"/>
  <c r="AF31"/>
  <c r="AE31"/>
  <c r="AD31"/>
  <c r="AC31"/>
  <c r="AB31"/>
  <c r="AA31"/>
  <c r="Z31"/>
  <c r="Y31"/>
  <c r="X31"/>
  <c r="W31"/>
  <c r="V31"/>
  <c r="U31"/>
  <c r="T31"/>
  <c r="S31"/>
  <c r="R31"/>
  <c r="Q31"/>
  <c r="P31"/>
  <c r="O31"/>
  <c r="N31"/>
  <c r="M31"/>
  <c r="L31"/>
  <c r="K31"/>
  <c r="J31"/>
  <c r="I31"/>
  <c r="H31"/>
  <c r="G31"/>
  <c r="F31"/>
  <c r="E31"/>
  <c r="C31" s="1"/>
  <c r="D31"/>
  <c r="C30"/>
  <c r="C29"/>
  <c r="C28"/>
  <c r="C27"/>
  <c r="AI26"/>
  <c r="AH26"/>
  <c r="AG26"/>
  <c r="AF26"/>
  <c r="AE26"/>
  <c r="AD26"/>
  <c r="AC26"/>
  <c r="AB26"/>
  <c r="AA26"/>
  <c r="Z26"/>
  <c r="Y26"/>
  <c r="X26"/>
  <c r="W26"/>
  <c r="V26"/>
  <c r="U26"/>
  <c r="T26"/>
  <c r="S26"/>
  <c r="R26"/>
  <c r="Q26"/>
  <c r="P26"/>
  <c r="O26"/>
  <c r="N26"/>
  <c r="M26"/>
  <c r="L26"/>
  <c r="K26"/>
  <c r="J26"/>
  <c r="I26"/>
  <c r="H26"/>
  <c r="G26"/>
  <c r="F26"/>
  <c r="E26"/>
  <c r="C26" s="1"/>
  <c r="D26"/>
  <c r="C25"/>
  <c r="C24"/>
  <c r="C23"/>
  <c r="AI22"/>
  <c r="AH22"/>
  <c r="AG22"/>
  <c r="AF22"/>
  <c r="AE22"/>
  <c r="AD22"/>
  <c r="AC22"/>
  <c r="AB22"/>
  <c r="AA22"/>
  <c r="Z22"/>
  <c r="Y22"/>
  <c r="X22"/>
  <c r="W22"/>
  <c r="V22"/>
  <c r="U22"/>
  <c r="T22"/>
  <c r="S22"/>
  <c r="R22"/>
  <c r="Q22"/>
  <c r="P22"/>
  <c r="O22"/>
  <c r="N22"/>
  <c r="M22"/>
  <c r="L22"/>
  <c r="K22"/>
  <c r="J22"/>
  <c r="I22"/>
  <c r="H22"/>
  <c r="G22"/>
  <c r="F22"/>
  <c r="E22"/>
  <c r="D22"/>
  <c r="C21"/>
  <c r="C20"/>
  <c r="C19"/>
  <c r="C18"/>
  <c r="C17"/>
  <c r="K16"/>
  <c r="C16" s="1"/>
  <c r="C15"/>
  <c r="C14"/>
  <c r="AI13"/>
  <c r="AH13"/>
  <c r="AG13"/>
  <c r="AF13"/>
  <c r="AE13"/>
  <c r="AD13"/>
  <c r="AC13"/>
  <c r="AB13"/>
  <c r="AA13"/>
  <c r="Z13"/>
  <c r="Y13"/>
  <c r="X13"/>
  <c r="W13"/>
  <c r="V13"/>
  <c r="U13"/>
  <c r="T13"/>
  <c r="S13"/>
  <c r="R13"/>
  <c r="Q13"/>
  <c r="P13"/>
  <c r="O13"/>
  <c r="N13"/>
  <c r="M13"/>
  <c r="L13"/>
  <c r="J13"/>
  <c r="I13"/>
  <c r="H13"/>
  <c r="G13"/>
  <c r="F13"/>
  <c r="E13"/>
  <c r="D13"/>
  <c r="C12"/>
  <c r="AI11"/>
  <c r="AI39" s="1"/>
  <c r="AH11"/>
  <c r="AG11"/>
  <c r="AF11"/>
  <c r="AE11"/>
  <c r="AE39" s="1"/>
  <c r="AD11"/>
  <c r="AC11"/>
  <c r="AB11"/>
  <c r="AA11"/>
  <c r="AA39" s="1"/>
  <c r="Z11"/>
  <c r="Y11"/>
  <c r="X11"/>
  <c r="W11"/>
  <c r="W39" s="1"/>
  <c r="V11"/>
  <c r="U11"/>
  <c r="T11"/>
  <c r="S11"/>
  <c r="S39" s="1"/>
  <c r="R11"/>
  <c r="Q11"/>
  <c r="P11"/>
  <c r="O11"/>
  <c r="O39" s="1"/>
  <c r="N11"/>
  <c r="M11"/>
  <c r="L11"/>
  <c r="K11"/>
  <c r="C11" s="1"/>
  <c r="J11"/>
  <c r="I11"/>
  <c r="H11"/>
  <c r="G11"/>
  <c r="F11"/>
  <c r="E11"/>
  <c r="D11"/>
  <c r="P41" i="79"/>
  <c r="Q41" s="1"/>
  <c r="P40"/>
  <c r="Q40" s="1"/>
  <c r="M14" i="80"/>
  <c r="K14"/>
  <c r="J14"/>
  <c r="I14"/>
  <c r="H14"/>
  <c r="R13"/>
  <c r="P13"/>
  <c r="Q13" s="1"/>
  <c r="R12"/>
  <c r="P12"/>
  <c r="Q12" s="1"/>
  <c r="R11"/>
  <c r="P11"/>
  <c r="Q11" s="1"/>
  <c r="R10"/>
  <c r="P10"/>
  <c r="R20" i="79"/>
  <c r="R41"/>
  <c r="R40"/>
  <c r="R37"/>
  <c r="R36"/>
  <c r="R35"/>
  <c r="R34"/>
  <c r="R31"/>
  <c r="R30"/>
  <c r="R29"/>
  <c r="R28"/>
  <c r="R25"/>
  <c r="R24"/>
  <c r="R23"/>
  <c r="R19"/>
  <c r="R18"/>
  <c r="R17"/>
  <c r="R16"/>
  <c r="R15"/>
  <c r="R14"/>
  <c r="R13"/>
  <c r="R10"/>
  <c r="M42"/>
  <c r="F12" i="74" s="1"/>
  <c r="K42" i="79"/>
  <c r="E12" i="74" s="1"/>
  <c r="I42" i="79"/>
  <c r="H42"/>
  <c r="A41"/>
  <c r="O42"/>
  <c r="M38"/>
  <c r="K38"/>
  <c r="I38"/>
  <c r="H38"/>
  <c r="P37"/>
  <c r="N37" s="1"/>
  <c r="J37"/>
  <c r="P36"/>
  <c r="N36" s="1"/>
  <c r="J36"/>
  <c r="P35"/>
  <c r="N35" s="1"/>
  <c r="J35"/>
  <c r="P34"/>
  <c r="J34"/>
  <c r="M32"/>
  <c r="F10" i="74" s="1"/>
  <c r="K32" i="79"/>
  <c r="E10" i="74" s="1"/>
  <c r="J32" i="79"/>
  <c r="I32"/>
  <c r="H32"/>
  <c r="P31"/>
  <c r="Q31" s="1"/>
  <c r="P30"/>
  <c r="Q30" s="1"/>
  <c r="P29"/>
  <c r="Q29" s="1"/>
  <c r="A29"/>
  <c r="A30" s="1"/>
  <c r="A31" s="1"/>
  <c r="P28"/>
  <c r="M26"/>
  <c r="F9" i="74" s="1"/>
  <c r="K26" i="79"/>
  <c r="E9" i="74" s="1"/>
  <c r="J26" i="79"/>
  <c r="I26"/>
  <c r="H26"/>
  <c r="P25"/>
  <c r="Q25" s="1"/>
  <c r="P24"/>
  <c r="Q24" s="1"/>
  <c r="P23"/>
  <c r="M21"/>
  <c r="F8" i="74" s="1"/>
  <c r="K21" i="79"/>
  <c r="E8" i="74" s="1"/>
  <c r="J21" i="79"/>
  <c r="I21"/>
  <c r="H21"/>
  <c r="P20"/>
  <c r="Q20" s="1"/>
  <c r="P19"/>
  <c r="Q19" s="1"/>
  <c r="P18"/>
  <c r="Q18" s="1"/>
  <c r="P17"/>
  <c r="Q17" s="1"/>
  <c r="P16"/>
  <c r="Q16" s="1"/>
  <c r="P15"/>
  <c r="Q15" s="1"/>
  <c r="P14"/>
  <c r="Q14" s="1"/>
  <c r="P13"/>
  <c r="M11"/>
  <c r="F7" i="74" s="1"/>
  <c r="K11" i="79"/>
  <c r="E7" i="74" s="1"/>
  <c r="J11" i="79"/>
  <c r="I11"/>
  <c r="H11"/>
  <c r="P10"/>
  <c r="Q10" s="1"/>
  <c r="Q11" s="1"/>
  <c r="G39" i="81" l="1"/>
  <c r="C22"/>
  <c r="F39"/>
  <c r="N39"/>
  <c r="V39"/>
  <c r="AD39"/>
  <c r="C13"/>
  <c r="J39"/>
  <c r="R39"/>
  <c r="Z39"/>
  <c r="AH39"/>
  <c r="K13"/>
  <c r="K39" s="1"/>
  <c r="J38" i="79"/>
  <c r="F11" i="74"/>
  <c r="F21"/>
  <c r="E11"/>
  <c r="E21"/>
  <c r="N41" i="79"/>
  <c r="P14" i="80"/>
  <c r="E39" i="81"/>
  <c r="I39"/>
  <c r="M39"/>
  <c r="Q39"/>
  <c r="U39"/>
  <c r="Y39"/>
  <c r="AC39"/>
  <c r="AG39"/>
  <c r="P42" i="79"/>
  <c r="P38"/>
  <c r="D39" i="81"/>
  <c r="H39"/>
  <c r="L39"/>
  <c r="P39"/>
  <c r="T39"/>
  <c r="X39"/>
  <c r="AB39"/>
  <c r="AF39"/>
  <c r="P26" i="79"/>
  <c r="P21"/>
  <c r="Q23"/>
  <c r="Q26" s="1"/>
  <c r="N25"/>
  <c r="P32"/>
  <c r="Q35"/>
  <c r="Q36"/>
  <c r="Q37"/>
  <c r="N14"/>
  <c r="N16"/>
  <c r="N18"/>
  <c r="N20"/>
  <c r="M44"/>
  <c r="F22" i="74" s="1"/>
  <c r="Q42" i="79"/>
  <c r="I44"/>
  <c r="J44"/>
  <c r="H44"/>
  <c r="K44"/>
  <c r="E22" i="74" s="1"/>
  <c r="N11" i="80"/>
  <c r="N13"/>
  <c r="Q10"/>
  <c r="Q14" s="1"/>
  <c r="N12"/>
  <c r="P11" i="79"/>
  <c r="Q13"/>
  <c r="Q21" s="1"/>
  <c r="N15"/>
  <c r="N17"/>
  <c r="N19"/>
  <c r="N23"/>
  <c r="N24"/>
  <c r="Q28"/>
  <c r="Q32" s="1"/>
  <c r="N29"/>
  <c r="N30"/>
  <c r="N31"/>
  <c r="Q34"/>
  <c r="N40"/>
  <c r="N42" s="1"/>
  <c r="C39" i="81" l="1"/>
  <c r="P44" i="79"/>
  <c r="F25" i="74"/>
  <c r="E25"/>
  <c r="Q38" i="79"/>
  <c r="N26"/>
  <c r="Q44"/>
  <c r="O14" i="80"/>
  <c r="N10"/>
  <c r="N14" s="1"/>
  <c r="N34" i="79"/>
  <c r="N38" s="1"/>
  <c r="O38"/>
  <c r="O21"/>
  <c r="N13"/>
  <c r="N21" s="1"/>
  <c r="O26"/>
  <c r="N28"/>
  <c r="N32" s="1"/>
  <c r="O32"/>
  <c r="O11"/>
  <c r="N10"/>
  <c r="N11" s="1"/>
  <c r="N44" l="1"/>
  <c r="O44"/>
  <c r="H13" i="74" l="1"/>
  <c r="C13" l="1"/>
  <c r="G13" s="1"/>
  <c r="D13"/>
  <c r="E13"/>
  <c r="F13" l="1"/>
</calcChain>
</file>

<file path=xl/comments1.xml><?xml version="1.0" encoding="utf-8"?>
<comments xmlns="http://schemas.openxmlformats.org/spreadsheetml/2006/main">
  <authors>
    <author>Автор</author>
  </authors>
  <commentList>
    <comment ref="M15" authorId="0">
      <text>
        <r>
          <rPr>
            <b/>
            <sz val="8"/>
            <color indexed="81"/>
            <rFont val="Tahoma"/>
            <family val="2"/>
            <charset val="204"/>
          </rPr>
          <t>Автор:</t>
        </r>
        <r>
          <rPr>
            <sz val="8"/>
            <color indexed="81"/>
            <rFont val="Tahoma"/>
            <family val="2"/>
            <charset val="204"/>
          </rPr>
          <t xml:space="preserve">
изменено в соответствии со стоимостью экспертизы
</t>
        </r>
      </text>
    </comment>
    <comment ref="J23" authorId="0">
      <text>
        <r>
          <rPr>
            <b/>
            <sz val="8"/>
            <color indexed="81"/>
            <rFont val="Tahoma"/>
            <family val="2"/>
            <charset val="204"/>
          </rPr>
          <t>Автор:</t>
        </r>
        <r>
          <rPr>
            <sz val="8"/>
            <color indexed="81"/>
            <rFont val="Tahoma"/>
            <charset val="1"/>
          </rPr>
          <t xml:space="preserve">
исправлено в соответствии с протоколом собственников</t>
        </r>
      </text>
    </comment>
    <comment ref="J25" authorId="0">
      <text>
        <r>
          <rPr>
            <b/>
            <sz val="8"/>
            <color indexed="81"/>
            <rFont val="Tahoma"/>
            <family val="2"/>
            <charset val="204"/>
          </rPr>
          <t>Автор:</t>
        </r>
        <r>
          <rPr>
            <sz val="8"/>
            <color indexed="81"/>
            <rFont val="Tahoma"/>
            <charset val="1"/>
          </rPr>
          <t xml:space="preserve">
исправлено в соответствии с протоколом собственников
</t>
        </r>
      </text>
    </comment>
    <comment ref="I29" authorId="0">
      <text>
        <r>
          <rPr>
            <b/>
            <sz val="8"/>
            <color indexed="81"/>
            <rFont val="Tahoma"/>
            <charset val="1"/>
          </rPr>
          <t>Автор:</t>
        </r>
        <r>
          <rPr>
            <sz val="8"/>
            <color indexed="81"/>
            <rFont val="Tahoma"/>
            <charset val="1"/>
          </rPr>
          <t xml:space="preserve">
исправлено в соответствии с протоколом собрания</t>
        </r>
      </text>
    </comment>
  </commentList>
</comments>
</file>

<file path=xl/comments2.xml><?xml version="1.0" encoding="utf-8"?>
<comments xmlns="http://schemas.openxmlformats.org/spreadsheetml/2006/main">
  <authors>
    <author>Автор</author>
  </authors>
  <commentList>
    <comment ref="AF18" authorId="0">
      <text>
        <r>
          <rPr>
            <b/>
            <sz val="8"/>
            <color indexed="81"/>
            <rFont val="Tahoma"/>
            <family val="2"/>
            <charset val="204"/>
          </rPr>
          <t>Автор:</t>
        </r>
        <r>
          <rPr>
            <sz val="8"/>
            <color indexed="81"/>
            <rFont val="Tahoma"/>
            <family val="2"/>
            <charset val="204"/>
          </rPr>
          <t xml:space="preserve">
ремонт 2 септиков
</t>
        </r>
      </text>
    </comment>
  </commentList>
</comments>
</file>

<file path=xl/comments3.xml><?xml version="1.0" encoding="utf-8"?>
<comments xmlns="http://schemas.openxmlformats.org/spreadsheetml/2006/main">
  <authors>
    <author>Автор</author>
  </authors>
  <commentList>
    <comment ref="I11" authorId="0">
      <text>
        <r>
          <rPr>
            <b/>
            <sz val="8"/>
            <color indexed="81"/>
            <rFont val="Tahoma"/>
            <family val="2"/>
            <charset val="204"/>
          </rPr>
          <t>Автор:</t>
        </r>
        <r>
          <rPr>
            <sz val="8"/>
            <color indexed="81"/>
            <rFont val="Tahoma"/>
            <charset val="1"/>
          </rPr>
          <t xml:space="preserve">
исправлено в соответствии с протоколом собственнико</t>
        </r>
      </text>
    </comment>
  </commentList>
</comments>
</file>

<file path=xl/sharedStrings.xml><?xml version="1.0" encoding="utf-8"?>
<sst xmlns="http://schemas.openxmlformats.org/spreadsheetml/2006/main" count="346" uniqueCount="164">
  <si>
    <t>Всего</t>
  </si>
  <si>
    <t>Год</t>
  </si>
  <si>
    <t>Количество этажей</t>
  </si>
  <si>
    <t>Количество подъездов</t>
  </si>
  <si>
    <t>из них:</t>
  </si>
  <si>
    <t>средства местного бюджета на оплату доли расходов за квартиры, находящиеся в муниципальной собственности</t>
  </si>
  <si>
    <t>блоки</t>
  </si>
  <si>
    <t xml:space="preserve"> </t>
  </si>
  <si>
    <t>№ п/п</t>
  </si>
  <si>
    <t>ед.</t>
  </si>
  <si>
    <t>кирпич</t>
  </si>
  <si>
    <t>В том числе</t>
  </si>
  <si>
    <t>ремонт крыши, чердака</t>
  </si>
  <si>
    <t>ремонт или замена лифтовогооборудо-вания</t>
  </si>
  <si>
    <t xml:space="preserve">ремонт внутридомовых инженерныхсистем / (модернизация) оборудование внутридомовыми инженерными системами с присоединением к существующим магистральным сетям </t>
  </si>
  <si>
    <t>электроснабжения</t>
  </si>
  <si>
    <t>теплоснабжения</t>
  </si>
  <si>
    <t>газоснабжения</t>
  </si>
  <si>
    <t>водоснабжения</t>
  </si>
  <si>
    <t>м.п.</t>
  </si>
  <si>
    <t>в т.ч. установка общедомо-выхприборов учета</t>
  </si>
  <si>
    <t>в т.ч. установка приборов учета</t>
  </si>
  <si>
    <t>тыс. руб.</t>
  </si>
  <si>
    <t>кв. м</t>
  </si>
  <si>
    <t xml:space="preserve">Адрес многоквартирного дома </t>
  </si>
  <si>
    <t>Наименование муниципального образования</t>
  </si>
  <si>
    <t>Общая площадь многоквартирных домов, участвующих в Программе</t>
  </si>
  <si>
    <t>Количество жителей, зарегистрированных в многоквартирных домах на дату утверждения Программы</t>
  </si>
  <si>
    <t>Стоимость капитального ремонта многоквартирных домов, участвующих в Программе</t>
  </si>
  <si>
    <t>Доля многоквартирных домов, участвующих в Программе, от общего количества многоквартирных домов, расположенных на территории муниципального образования</t>
  </si>
  <si>
    <t xml:space="preserve">ед. </t>
  </si>
  <si>
    <t>кв.м</t>
  </si>
  <si>
    <t>чел.</t>
  </si>
  <si>
    <t>%</t>
  </si>
  <si>
    <t>Приложение № 4</t>
  </si>
  <si>
    <t>№ п./п.</t>
  </si>
  <si>
    <t>Количество многоквартирных домов, участвующих в Программе</t>
  </si>
  <si>
    <t>Стоимость капитального ремонта (всего)</t>
  </si>
  <si>
    <t>Пуровское</t>
  </si>
  <si>
    <t>п. Пуровск, ул. 27 съезда КПСС, д.3</t>
  </si>
  <si>
    <t>Тарко-Сале</t>
  </si>
  <si>
    <t>Уренгой</t>
  </si>
  <si>
    <t>Ханымей</t>
  </si>
  <si>
    <t>Самбург</t>
  </si>
  <si>
    <t>Пурпе</t>
  </si>
  <si>
    <t>п. Пурпе, ул.Парковская, д.5</t>
  </si>
  <si>
    <t>п. Пурпе, ул.Парковская, д.7</t>
  </si>
  <si>
    <t>п. Пурпе, ул.Парковская, д.3</t>
  </si>
  <si>
    <t>п. Пурпе, ул.Озерная, д.1</t>
  </si>
  <si>
    <t>п. Уренгой, 4 мкр. д.13</t>
  </si>
  <si>
    <t>п. Уренгой, 3 мкр. д.17</t>
  </si>
  <si>
    <t>п. Уренгой, 3 мкр. д.18</t>
  </si>
  <si>
    <t>Итого Пуровский район</t>
  </si>
  <si>
    <t>п.Ханымей, ул. Молодежная, 4</t>
  </si>
  <si>
    <t>п.Ханымей, ул. Молодежная, 6</t>
  </si>
  <si>
    <t>п.Ханымей, ул. Молодежная, 7 а</t>
  </si>
  <si>
    <t>п.Ханымей, ул. Молодежная, 8</t>
  </si>
  <si>
    <t>с. Самбург, ул. Шафеева д.7</t>
  </si>
  <si>
    <t>с. Самбург, ул. Шафеева д.8</t>
  </si>
  <si>
    <t>г. Тарко-Сале, ул. Республики, 41</t>
  </si>
  <si>
    <t>г. Тарко-Сале, ул. 50 лет Ямала, 5</t>
  </si>
  <si>
    <t>г. Тарко-Сале, ул. Республики, 40</t>
  </si>
  <si>
    <t>г. Тарко-Сале, ул. Республики, 42 А</t>
  </si>
  <si>
    <t>г. Тарко-Сале, ул. Набережная. 41</t>
  </si>
  <si>
    <t>г. Тарко-Сале, ул. Гидромеханизаторов, 12</t>
  </si>
  <si>
    <t>г. Тарко-Сале, мкрн. Советский, 14</t>
  </si>
  <si>
    <t>г. Тарко-Сале, ул. Сеноманская д.11</t>
  </si>
  <si>
    <t>в т.ч. установка общедомовых приборов учета</t>
  </si>
  <si>
    <t>водоотведения</t>
  </si>
  <si>
    <t>вентиляции</t>
  </si>
  <si>
    <t>Адрес МКД</t>
  </si>
  <si>
    <t>Материалы стен</t>
  </si>
  <si>
    <t>Общая площадь МКД</t>
  </si>
  <si>
    <t>Количество жителей , зарегестрированных  в МКД на дату утверждения Программы</t>
  </si>
  <si>
    <t>Стоимость капитального ремонта</t>
  </si>
  <si>
    <t>Ввода в эксплуатацию</t>
  </si>
  <si>
    <t>Завершение последнего капитального ремонта</t>
  </si>
  <si>
    <t>За счет средств местного бюджета</t>
  </si>
  <si>
    <t>н/п</t>
  </si>
  <si>
    <t>ж/б панели</t>
  </si>
  <si>
    <t>г. Тарко-Сале</t>
  </si>
  <si>
    <t>бревно</t>
  </si>
  <si>
    <t>1. Ремонт фундамента                                                                          2. Ремонт и утепление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системы электроснабжения                                                                                                                                  7. Ремонт системы водоснабжения                                                  8. Ремонт чердачного перекрытия                                             9. Ремонт системы теплоснабжения                                                                                    10. Ремонт крыши</t>
  </si>
  <si>
    <t xml:space="preserve">1. Ремонт цокольного перекрытия                                               2. Ремонт системы водоотведения                                            3. Ремонт системы водоснабжения                                             4. Ремонт фундамента                                         5. Ремонт межквартирных лестничных площадок, лестниц, тамбуров   </t>
  </si>
  <si>
    <t>1. Ремонт фундамента                                                                          2. Ремонт и утепление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системы электроснабжения                                                                                                                                  7. Ремонт системы водоснабжения                                                                                             8. Ремонт системы теплоснабжения                                                                                    9. Ремонт крыши                                             10. Ремонт чердачного перекрытия</t>
  </si>
  <si>
    <t>1. Ремонт фундамента                                                                          2. Ремонт и утепление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системы электроснабжения                                                                                                                                                                                                                                                                                                                   7. Ремонт крыши                                               8. Ремонт чердачного перекрытия</t>
  </si>
  <si>
    <t>брус</t>
  </si>
  <si>
    <t xml:space="preserve">1. Ремонт фундамента                                                                          2. Ремонт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крыши                                                                           7. Ремонт системы электроснабжения                                                      8. Ремонт чердачного перекрытия                              </t>
  </si>
  <si>
    <t>1. Ремонт фундамента                                                                          2. Ремонт и утепление фасада                                                                                                                                                                                              3. Ремонт системы водоотведения                                                                                                                                                                                 4. Ремонт крыши                                                                                                                                 5. Ремонт чердачного перекрытия                                      6. Ремонт системы водоснабжения                                7. Ремонт цокольного перекрытия</t>
  </si>
  <si>
    <t>1. Ремонт фундамента                                                                          2. Ремонт и утепление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системы электроснабжения                                                                                                                                  7. Ремонт системы водоснабжения                                                                                             9. Ремонт системы теплоснабжения                                                                                    10. Ремонт крыши                                             11. Ремонт чердачного перекрытия</t>
  </si>
  <si>
    <t>-</t>
  </si>
  <si>
    <t>1. Ремонт фундамента                                                                          2. Ремонт фасада, включая конструкции крылец                                                                               3. Ремонт цокольного перекрытия                                                  4. Ремонт межквартирных лестничных площадок, лестниц, тамбуров                                                                                   5. Ремонт системы водоотведения                                                                 6. Ремонт системы электроснабжения                                                                                                                                  7. Ремонт системы водоснабжения                                                                                             9. Ремонт чердачного перекрытия                                                                                    10. Ремонт крыши</t>
  </si>
  <si>
    <t>Итого МО Тарко-Сале</t>
  </si>
  <si>
    <t>п.Уренгой</t>
  </si>
  <si>
    <t>2003</t>
  </si>
  <si>
    <t>2</t>
  </si>
  <si>
    <t>Итого по МО Уренгой</t>
  </si>
  <si>
    <t>п. Ханымей</t>
  </si>
  <si>
    <t>Итого МО Ханымей</t>
  </si>
  <si>
    <t>п. Пурпе</t>
  </si>
  <si>
    <t>Итого МО Пурпе</t>
  </si>
  <si>
    <t>с. Самбург</t>
  </si>
  <si>
    <t>ремонт фундамента</t>
  </si>
  <si>
    <t>Итого МО Самбург</t>
  </si>
  <si>
    <t>Итого по МО Пуровский район</t>
  </si>
  <si>
    <t>п. Пуровск, ул.27 съезда КПСС, д.3</t>
  </si>
  <si>
    <t>п. Ханымей, ул. Молодёжная д. 4</t>
  </si>
  <si>
    <t>п. Ханымей, ул. Молодёжная д. 6</t>
  </si>
  <si>
    <t xml:space="preserve">п. Ханымей, ул. Молодёжная д. 7- А </t>
  </si>
  <si>
    <t>п. Ханымей, ул. Молодёжная д. 8</t>
  </si>
  <si>
    <t>п. Пурпе,  ул.Парковская, д.7</t>
  </si>
  <si>
    <t>п. Пурпе,  ул.Парковская, д.3</t>
  </si>
  <si>
    <t>п. Пурпе,  ул.Озерная, д.1</t>
  </si>
  <si>
    <t>ИТОГО</t>
  </si>
  <si>
    <t>1. Ремонт фундамента                                                                          2. Ремонт фасада, включая конструкции крылец                                                                                                                               3. Ремонт межквартирных лестничных площадок, лестниц, тамбуров                                                                         4. Ремонт системы водоотведения                                                                                                                                                                                 5. Ремонт крыши                                                                           6. Ремонт системы электроснабжения                                                      7. Ремонт чердачного перекрытия                                      8. Ремонт системы водоснабжения                                9. Ремонт цокольного перекрытия</t>
  </si>
  <si>
    <t>п.Пурпе, ул.Озерная, д.2</t>
  </si>
  <si>
    <t>не выявл.</t>
  </si>
  <si>
    <t xml:space="preserve">1. Ремонт фундамента                                                              2. Ремонт крыши                                                                           3. Ремонт и утепление фасада                                                                          4. Ремонт цокольного перекрытия                                                                   5. Ремонт межквартирных лестничных площадок, лестниц, тамбуров                                                                                </t>
  </si>
  <si>
    <t>п. Уренгой, мкр. 2, д. 22</t>
  </si>
  <si>
    <t xml:space="preserve">1. Ремонт и утепление фасада, включая конструкции крылец                                                                                                                                                                                                                          2. Ремонт межквартирных лестничных площадок, лестниц, тамбуров                                                                                   3. Ремонт системы электроснабжения                                                                                                                                                                                                                                       4. Ремонт системы водоотведения                                         5. Ремонт системы водоснабжения                                                                                   </t>
  </si>
  <si>
    <t xml:space="preserve">1. Ремонт и утепления фасада, включая конструкции крылец                                                                           2. Ремонт системы электроснабжения                                                                                                                                    3. Ремонт межквартирных лестничных площадок, лестниц, тамбуров                                                                             4. Ремонт системы водоотведения                                                                                 5. Ремонт системы водоснабжения                                                          6. Ремонт ситемы вентиляции                         7. Ремонт крыши                                                                </t>
  </si>
  <si>
    <t xml:space="preserve">1. Ремонт и утепления фасада, включая конструкции крылец                                                                           2. Ремонт системы электроснабжения                                                                                                                                    3. Ремонт межквартирных лестничных площадок, лестниц, тамбуров                                                                             4. Ремонт системы водоотведения                                                                                 5. Ремонт системы водоснабжения                                                         6. Ремонт системы вентиляции                                                                                   7. Ремонт крыши                                                                </t>
  </si>
  <si>
    <t xml:space="preserve">1. Ремонт крыши                                                                                                                                                2. Ремонт отмостки                                                                  3. Ремонт межквартирных лестничных площадок, лестниц, тамбуров                                                                                 4. Ремонт системы электроснабжения                                                                                            5. Ремонт и утепление фасада                                </t>
  </si>
  <si>
    <t>1. Ремонт крыши, чердачного перекрытия                                                                         2. Ремонт и утепление фасада, влючая конструкции крылец                                                                                3. Ремонт фундамента                                                                    4. Ремонт межквартирных лестничных площадок, лестниц, тамбуров                                                                                                                                                            5. Ремонт системы водоотведения                                                                                                               6. Ремонт системы электроснабжения                                         7. Ремонт системы вентиляции                              8. Ремонт системы водоснабжения</t>
  </si>
  <si>
    <t xml:space="preserve">1. Ремонт крыши, чердачного перекрытия                                                                         2. Ремонт и утепление фасада, влючая конструкции крылец                                                                                3. Ремонт фундамента                                                                    4. Ремонт межквартирных лестничных площадок, лестниц, тамбуров                                                                                                                                                            5. Ремонт системы водоотведения                                                                                                                6. Ремонт системы электроснабжения                                      7. Ремонт водоснабжения                                          8 Ремонт системы вентиляции                              </t>
  </si>
  <si>
    <t xml:space="preserve">1. Ремонт крыши                                                                         2. Ремонт и утепление фасада, влючая конструкции крылец                                                                                3. Ремонт фундамента                                                                    4. Ремонт межквартирных лестничных площадок, лестниц, тамбуров                                                                                                                                                            5. Ремонт системы водоотведения                                                                                                        6. Ремонт системы электроснабжения                                      7. Ремонт системы вентиляции                              </t>
  </si>
  <si>
    <t xml:space="preserve">1. Ремонт фундамента                                                                          2. Ремонт фасада, включая конструкции крылец                                                      3. Ремонт системы вентиляции                                                               </t>
  </si>
  <si>
    <t>Площадь жилых помещений МКД</t>
  </si>
  <si>
    <t>в том числе жилых помещений, находящихся в собственности граждан</t>
  </si>
  <si>
    <t>Вид ремонта</t>
  </si>
  <si>
    <t>За счет средств окружного бюджета</t>
  </si>
  <si>
    <t>За счет средств ТСЖ, других кооперативов, либо собственников помещений в МКД, всего</t>
  </si>
  <si>
    <t>Удельная стоимость капитального ремонта, тыс.руб./кв.м. общей площади помещений в МКД</t>
  </si>
  <si>
    <t>Предельная стоимость капитального ремонта тыс.руб./кв.м. общей площади помещений в МКД</t>
  </si>
  <si>
    <t>тыс.руб./кв.м.</t>
  </si>
  <si>
    <t>тыс. руб./кв.м.</t>
  </si>
  <si>
    <t>Х</t>
  </si>
  <si>
    <t>2012-1740 от 29.12.2012</t>
  </si>
  <si>
    <t>Заключение</t>
  </si>
  <si>
    <t>1. Ремонт крыши, чердачного перекрытия                                                                         2. Ремонт и утепление фасада, влючая конструкции крылец                                                                                3. Ремонт фундамента                                                                    4. Ремонт межквартирных лестничных площадок, лестниц, тамбуров                                                                                                                                                            5. Ремонт системы водоотведения                                                                                                               6. Ремонт системы электроснабжения                                         7. Ремонт системы водоснабжения                                          8. Ремонт системы вентиляции                              9. Ремонт системы теплоснабжения</t>
  </si>
  <si>
    <t xml:space="preserve">1. Ремонт крыши                                                                         2. Ремонт и утепление фасада, влючая конструкции крылец                                                                                3. Ремонт фундамента                                                                    4. Ремонт межквартирных лестничных площадок, лестниц, тамбуров                                                                                                                                                            5. Ремонт системы водоотведения                                                                                                                6. Ремонт системы электроснабжения                                         7. Ремонт чердачного перекрытия                                          8. Ремонт системы вентиляции                              </t>
  </si>
  <si>
    <t xml:space="preserve">Приложение № 1 </t>
  </si>
  <si>
    <t>Всего по МО Пуровский район</t>
  </si>
  <si>
    <t>Итого МО Пуровское</t>
  </si>
  <si>
    <t>Многоквартирные дома</t>
  </si>
  <si>
    <t>Приложение № 2</t>
  </si>
  <si>
    <t>Приложение № 3</t>
  </si>
  <si>
    <t>ремонт межквар-тирных лестничных площадок, лестниц, тамбуров</t>
  </si>
  <si>
    <t>1. Ремонт крыши                                                                            2. Ремонт и утепление фасада, включая конструкции в составе общего имущества: окон, входных дверей                                                                               3. Ремонт системы вентиляции                                                                                                4. Ремонт отмостки</t>
  </si>
  <si>
    <t>г. Тарко-Сале ул. Водников, 9</t>
  </si>
  <si>
    <t xml:space="preserve">Тарко-Сале </t>
  </si>
  <si>
    <t>п. Ханымей, мкр. Комсомольский д. 6</t>
  </si>
  <si>
    <t>1. Ремонт крыши                                                                                                                                                2. Ремонт отмостки                                                                  3. Ремонт межквартирных лестничных площадок, лестниц, тамбуров                                                     4. Ремонт системы электроснабжения</t>
  </si>
  <si>
    <t>1. Ремонт крыши                                                                                                                                                2. Ремонт отмостки                                                                  3. Ремонт межквартирных лестничных площадок, лестниц, тамбуров                                                                          4. Ремонт системы электроснабжения</t>
  </si>
  <si>
    <t>кол-во МКД</t>
  </si>
  <si>
    <t>сборно-щитовой</t>
  </si>
  <si>
    <t>ремонт технических этажей</t>
  </si>
  <si>
    <t>ремонт ограждающих конструкций дома, балконных плит, ремонт и утепление фасадов</t>
  </si>
  <si>
    <t>к адресной программе по проведению капитального ремонта многоквартирных домов, расположенных на территории муниципального образования Пуровский район</t>
  </si>
  <si>
    <t xml:space="preserve">ОСНОВНОЙ ПЕРЕЧЕНЬ МНОГОКВАРТИРНЫХ ДОМОВ, В ОТНОШЕНИИ КОТОРЫХ ПЛАНИРУЕТСЯ ПРЕДОСТАВЛЕНИЕ ФИНАНСОВОЙ ПОДДЕРЖКИ </t>
  </si>
  <si>
    <t xml:space="preserve">РЕЗЕРВНЫЙ ПЕРЕЧЕНЬ МНОГОКВАРТИРНЫХ ДОМОВ, В ОТНОШЕНИИ КОТОРЫХ ПЛАНИРУЕТСЯ ПРЕДОСТАВЛЕНИЕ ФИНАНСОВОЙ ПОДДЕРЖКИ </t>
  </si>
  <si>
    <t>РЕЕСТР МНОГОКВАРТИРНЫХ ДОМОВ ПО ВИДАМ КАПИТАЛЬНОГО РЕМОНТА, ВКЛЮЧЕННЫХ В ОСНОВНОЙ ПЕРЕЧЕНЬ</t>
  </si>
  <si>
    <t>ПЛАНИРУЕМЫЕ ЦЕЛЕВЫЕ ПОКАЗАТЕЛИ ВЫПОЛНЕНИЯ АДРЕСНОЙ ПРОГРАММЫ ПО ПРОВЕДЕНИЮ КАПИТАЛЬНОГО РЕМОНТА МНОГОКВАРТИРНЫХ ДОМОВ, РАСПОЛОЖЕННЫХ НА ТЕРРИТОРИИ МУНИЦИПАДБНОГО ОБРАЗОВАНИЯИ ПУРОВСКИЙ РАЙОН</t>
  </si>
  <si>
    <t>количество многоквартирных домов всего</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</si>
</sst>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0"/>
      <name val="Arial"/>
      <family val="2"/>
      <charset val="204"/>
    </font>
    <font>
      <sz val="10"/>
      <name val="Arial Cyr"/>
      <charset val="204"/>
    </font>
    <font>
      <sz val="11"/>
      <name val="Times New Roman"/>
      <family val="1"/>
      <charset val="204"/>
    </font>
    <font>
      <b/>
      <sz val="12"/>
      <name val="Times New Roman"/>
      <family val="1"/>
      <charset val="204"/>
    </font>
    <font>
      <sz val="11"/>
      <color indexed="8"/>
      <name val="Times New Roman"/>
      <family val="1"/>
      <charset val="204"/>
    </font>
    <font>
      <b/>
      <sz val="11"/>
      <color indexed="8"/>
      <name val="Times New Roman"/>
      <family val="1"/>
      <charset val="204"/>
    </font>
    <font>
      <sz val="14"/>
      <color indexed="8"/>
      <name val="Times New Roman"/>
      <family val="1"/>
      <charset val="204"/>
    </font>
    <font>
      <sz val="12"/>
      <name val="Times New Roman"/>
      <family val="1"/>
      <charset val="204"/>
    </font>
    <font>
      <sz val="14"/>
      <name val="Times New Roman"/>
      <family val="1"/>
      <charset val="204"/>
    </font>
    <font>
      <u/>
      <sz val="14"/>
      <name val="Times New Roman"/>
      <family val="1"/>
      <charset val="204"/>
    </font>
    <font>
      <sz val="11"/>
      <color theme="1"/>
      <name val="Calibri"/>
      <family val="2"/>
      <charset val="204"/>
      <scheme val="minor"/>
    </font>
    <font>
      <b/>
      <sz val="11"/>
      <color theme="1"/>
      <name val="Calibri"/>
      <family val="2"/>
      <charset val="204"/>
      <scheme val="minor"/>
    </font>
    <font>
      <sz val="9"/>
      <color theme="1"/>
      <name val="Times New Roman"/>
      <family val="1"/>
      <charset val="204"/>
    </font>
    <font>
      <b/>
      <sz val="11"/>
      <color theme="1"/>
      <name val="Times New Roman"/>
      <family val="1"/>
      <charset val="204"/>
    </font>
    <font>
      <sz val="10"/>
      <color theme="1"/>
      <name val="Times New Roman"/>
      <family val="1"/>
      <charset val="204"/>
    </font>
    <font>
      <sz val="14"/>
      <color theme="1"/>
      <name val="Calibri"/>
      <family val="2"/>
      <charset val="204"/>
      <scheme val="minor"/>
    </font>
    <font>
      <sz val="10"/>
      <color theme="1"/>
      <name val="Calibri"/>
      <family val="2"/>
      <charset val="204"/>
      <scheme val="minor"/>
    </font>
    <font>
      <sz val="10"/>
      <name val="Helv"/>
      <charset val="204"/>
    </font>
    <font>
      <sz val="13"/>
      <name val="Times New Roman"/>
      <family val="1"/>
      <charset val="204"/>
    </font>
    <font>
      <b/>
      <sz val="12"/>
      <color theme="1"/>
      <name val="Times New Roman"/>
      <family val="1"/>
      <charset val="204"/>
    </font>
    <font>
      <sz val="10"/>
      <name val="Times New Roman"/>
      <family val="1"/>
      <charset val="204"/>
    </font>
    <font>
      <sz val="11"/>
      <color theme="1"/>
      <name val="Calibri"/>
      <family val="2"/>
      <scheme val="minor"/>
    </font>
    <font>
      <sz val="12"/>
      <color theme="1"/>
      <name val="Times New Roman"/>
      <family val="1"/>
      <charset val="204"/>
    </font>
    <font>
      <sz val="8"/>
      <color indexed="81"/>
      <name val="Tahoma"/>
      <family val="2"/>
      <charset val="204"/>
    </font>
    <font>
      <b/>
      <sz val="8"/>
      <color indexed="81"/>
      <name val="Tahoma"/>
      <family val="2"/>
      <charset val="204"/>
    </font>
    <font>
      <sz val="8"/>
      <color indexed="81"/>
      <name val="Tahoma"/>
      <charset val="1"/>
    </font>
    <font>
      <b/>
      <sz val="8"/>
      <color indexed="81"/>
      <name val="Tahoma"/>
      <charset val="1"/>
    </font>
    <font>
      <sz val="16"/>
      <color theme="1"/>
      <name val="Calibri"/>
      <family val="2"/>
      <charset val="204"/>
      <scheme val="minor"/>
    </font>
    <font>
      <b/>
      <sz val="14"/>
      <color indexed="8"/>
      <name val="Times New Roman"/>
      <family val="1"/>
      <charset val="204"/>
    </font>
    <font>
      <sz val="11.5"/>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6">
    <xf numFmtId="0" fontId="0" fillId="0" borderId="0"/>
    <xf numFmtId="0" fontId="1" fillId="0" borderId="0"/>
    <xf numFmtId="0" fontId="2" fillId="0" borderId="0"/>
    <xf numFmtId="0" fontId="18" fillId="0" borderId="0"/>
    <xf numFmtId="0" fontId="11" fillId="0" borderId="0"/>
    <xf numFmtId="0" fontId="11" fillId="0" borderId="0"/>
    <xf numFmtId="0" fontId="22" fillId="0" borderId="0"/>
    <xf numFmtId="0" fontId="1" fillId="0" borderId="0"/>
    <xf numFmtId="0" fontId="22" fillId="0" borderId="0"/>
    <xf numFmtId="0" fontId="11" fillId="0" borderId="0"/>
    <xf numFmtId="0" fontId="11" fillId="0" borderId="0"/>
    <xf numFmtId="0" fontId="11" fillId="0" borderId="0"/>
    <xf numFmtId="0" fontId="11" fillId="0" borderId="0"/>
    <xf numFmtId="0" fontId="1" fillId="0" borderId="0"/>
    <xf numFmtId="0" fontId="2" fillId="0" borderId="0"/>
    <xf numFmtId="9" fontId="11" fillId="0" borderId="0" applyFont="0" applyFill="0" applyBorder="0" applyAlignment="0" applyProtection="0"/>
  </cellStyleXfs>
  <cellXfs count="190">
    <xf numFmtId="0" fontId="0" fillId="0" borderId="0" xfId="0"/>
    <xf numFmtId="0" fontId="5" fillId="0" borderId="1" xfId="0" applyFont="1" applyBorder="1" applyAlignment="1">
      <alignment horizontal="center" vertical="center"/>
    </xf>
    <xf numFmtId="0" fontId="5" fillId="0" borderId="1" xfId="0" applyFont="1" applyBorder="1" applyAlignment="1">
      <alignment vertical="center" wrapText="1"/>
    </xf>
    <xf numFmtId="4" fontId="5" fillId="0" borderId="1" xfId="0" applyNumberFormat="1" applyFont="1" applyBorder="1" applyAlignment="1">
      <alignment horizontal="center" vertical="center"/>
    </xf>
    <xf numFmtId="0" fontId="0" fillId="0" borderId="0" xfId="0" applyFont="1"/>
    <xf numFmtId="0" fontId="5" fillId="0" borderId="4" xfId="0" applyFont="1" applyBorder="1" applyAlignment="1">
      <alignment horizontal="center" vertical="center"/>
    </xf>
    <xf numFmtId="4" fontId="5" fillId="0" borderId="4" xfId="0" applyNumberFormat="1" applyFont="1" applyBorder="1" applyAlignment="1">
      <alignment horizontal="center" vertical="center"/>
    </xf>
    <xf numFmtId="0" fontId="9" fillId="0" borderId="0" xfId="0" applyFont="1" applyFill="1" applyBorder="1" applyAlignment="1"/>
    <xf numFmtId="0" fontId="7" fillId="0" borderId="0" xfId="0" applyFont="1" applyAlignment="1">
      <alignment vertical="center"/>
    </xf>
    <xf numFmtId="0" fontId="9" fillId="0" borderId="0" xfId="0" applyFont="1" applyFill="1"/>
    <xf numFmtId="0" fontId="9" fillId="0" borderId="0" xfId="0" applyFont="1" applyFill="1" applyBorder="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6" fillId="0" borderId="0" xfId="0" applyFont="1"/>
    <xf numFmtId="0" fontId="9" fillId="0" borderId="0" xfId="0" applyFont="1" applyFill="1" applyAlignment="1">
      <alignment horizontal="center" vertical="top"/>
    </xf>
    <xf numFmtId="0" fontId="17" fillId="0" borderId="0" xfId="0" applyFont="1"/>
    <xf numFmtId="0" fontId="12" fillId="0" borderId="0" xfId="0" applyFont="1"/>
    <xf numFmtId="49" fontId="19" fillId="0" borderId="1" xfId="3" applyNumberFormat="1" applyFont="1" applyFill="1" applyBorder="1" applyAlignment="1">
      <alignment horizontal="left" vertical="center" wrapText="1"/>
    </xf>
    <xf numFmtId="49" fontId="8" fillId="0" borderId="1" xfId="3" applyNumberFormat="1" applyFont="1" applyFill="1" applyBorder="1" applyAlignment="1">
      <alignment horizontal="left" vertical="center" wrapText="1"/>
    </xf>
    <xf numFmtId="4" fontId="5" fillId="2" borderId="1" xfId="2" applyNumberFormat="1" applyFont="1" applyFill="1" applyBorder="1" applyAlignment="1">
      <alignment horizontal="center" vertical="center"/>
    </xf>
    <xf numFmtId="49" fontId="3" fillId="0" borderId="1" xfId="3" applyNumberFormat="1" applyFont="1" applyFill="1" applyBorder="1" applyAlignment="1">
      <alignment horizontal="left" vertical="center" wrapText="1"/>
    </xf>
    <xf numFmtId="4" fontId="19" fillId="0" borderId="1" xfId="4"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1" xfId="0" applyFont="1" applyBorder="1" applyAlignment="1">
      <alignment vertical="center" wrapText="1"/>
    </xf>
    <xf numFmtId="4" fontId="5" fillId="0" borderId="4" xfId="0" applyNumberFormat="1" applyFont="1" applyBorder="1" applyAlignment="1">
      <alignment horizontal="center" vertical="center" wrapText="1"/>
    </xf>
    <xf numFmtId="49" fontId="19" fillId="0" borderId="1" xfId="3" applyNumberFormat="1" applyFont="1" applyFill="1" applyBorder="1" applyAlignment="1">
      <alignment horizontal="center" vertical="center"/>
    </xf>
    <xf numFmtId="0" fontId="19" fillId="0" borderId="1" xfId="4" applyFont="1" applyFill="1" applyBorder="1" applyAlignment="1">
      <alignment horizontal="center" vertical="center" textRotation="90" wrapText="1"/>
    </xf>
    <xf numFmtId="3" fontId="19" fillId="0" borderId="1" xfId="4" applyNumberFormat="1" applyFont="1" applyFill="1" applyBorder="1" applyAlignment="1">
      <alignment horizontal="center" vertical="center"/>
    </xf>
    <xf numFmtId="0" fontId="19" fillId="0" borderId="1" xfId="3" applyNumberFormat="1" applyFont="1" applyFill="1" applyBorder="1" applyAlignment="1">
      <alignment horizontal="center" vertical="center"/>
    </xf>
    <xf numFmtId="0" fontId="8" fillId="0" borderId="1" xfId="6" applyFont="1" applyFill="1" applyBorder="1" applyAlignment="1">
      <alignment horizontal="center" vertical="center"/>
    </xf>
    <xf numFmtId="49" fontId="8" fillId="0" borderId="1" xfId="3" applyNumberFormat="1" applyFont="1" applyFill="1" applyBorder="1" applyAlignment="1">
      <alignment horizontal="center" vertical="center"/>
    </xf>
    <xf numFmtId="0" fontId="8" fillId="0" borderId="1" xfId="6" applyFont="1" applyFill="1" applyBorder="1" applyAlignment="1">
      <alignment horizontal="center" vertical="center" textRotation="90" wrapText="1"/>
    </xf>
    <xf numFmtId="4" fontId="8" fillId="0" borderId="1" xfId="6" applyNumberFormat="1" applyFont="1" applyFill="1" applyBorder="1" applyAlignment="1">
      <alignment horizontal="center" vertical="center"/>
    </xf>
    <xf numFmtId="3" fontId="8" fillId="0" borderId="1" xfId="6" applyNumberFormat="1" applyFont="1" applyFill="1" applyBorder="1" applyAlignment="1">
      <alignment horizontal="center" vertical="center"/>
    </xf>
    <xf numFmtId="3" fontId="8" fillId="0" borderId="1" xfId="6" applyNumberFormat="1" applyFont="1" applyFill="1" applyBorder="1" applyAlignment="1">
      <alignment horizontal="center" vertical="center" wrapText="1"/>
    </xf>
    <xf numFmtId="3" fontId="4" fillId="0" borderId="1" xfId="6" applyNumberFormat="1" applyFont="1" applyFill="1" applyBorder="1" applyAlignment="1">
      <alignment horizontal="center" vertical="center"/>
    </xf>
    <xf numFmtId="1" fontId="8" fillId="0" borderId="1" xfId="3" applyNumberFormat="1" applyFont="1" applyFill="1" applyBorder="1" applyAlignment="1">
      <alignment horizontal="center" vertical="center"/>
    </xf>
    <xf numFmtId="4" fontId="8" fillId="0" borderId="1" xfId="3" applyNumberFormat="1" applyFont="1" applyFill="1" applyBorder="1" applyAlignment="1">
      <alignment horizontal="center" vertical="center"/>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textRotation="90" wrapText="1"/>
    </xf>
    <xf numFmtId="4" fontId="8" fillId="0" borderId="1" xfId="4" applyNumberFormat="1" applyFont="1" applyFill="1" applyBorder="1" applyAlignment="1">
      <alignment horizontal="center" vertical="center"/>
    </xf>
    <xf numFmtId="3" fontId="8" fillId="0" borderId="1" xfId="4" applyNumberFormat="1" applyFont="1" applyFill="1" applyBorder="1" applyAlignment="1">
      <alignment horizontal="center" vertical="center"/>
    </xf>
    <xf numFmtId="4" fontId="8" fillId="0" borderId="1" xfId="7" applyNumberFormat="1" applyFont="1" applyFill="1" applyBorder="1" applyAlignment="1">
      <alignment horizontal="center" vertical="center"/>
    </xf>
    <xf numFmtId="1" fontId="8" fillId="0" borderId="1" xfId="6" applyNumberFormat="1" applyFont="1" applyFill="1" applyBorder="1" applyAlignment="1">
      <alignment horizontal="center" vertical="center"/>
    </xf>
    <xf numFmtId="0" fontId="8" fillId="0" borderId="1" xfId="3" applyNumberFormat="1" applyFont="1" applyFill="1" applyBorder="1" applyAlignment="1">
      <alignment horizontal="center" vertical="center"/>
    </xf>
    <xf numFmtId="0" fontId="8" fillId="0" borderId="1" xfId="6" applyNumberFormat="1" applyFont="1" applyFill="1" applyBorder="1" applyAlignment="1">
      <alignment horizontal="center" vertical="center" textRotation="90" wrapText="1"/>
    </xf>
    <xf numFmtId="2" fontId="8" fillId="0" borderId="1" xfId="6" applyNumberFormat="1" applyFont="1" applyFill="1" applyBorder="1" applyAlignment="1">
      <alignment horizontal="center" vertical="center"/>
    </xf>
    <xf numFmtId="4" fontId="3" fillId="0" borderId="1" xfId="0" applyNumberFormat="1" applyFont="1" applyBorder="1" applyAlignment="1">
      <alignment horizontal="center" vertical="center" wrapText="1"/>
    </xf>
    <xf numFmtId="0" fontId="23" fillId="0" borderId="0" xfId="0" applyFont="1"/>
    <xf numFmtId="0" fontId="15" fillId="0" borderId="0" xfId="0" applyFont="1"/>
    <xf numFmtId="0" fontId="19" fillId="0" borderId="1" xfId="0" applyFont="1" applyFill="1" applyBorder="1" applyAlignment="1">
      <alignment horizontal="center" vertical="center"/>
    </xf>
    <xf numFmtId="4" fontId="19" fillId="0" borderId="1"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textRotation="90" wrapText="1"/>
    </xf>
    <xf numFmtId="0" fontId="8" fillId="0" borderId="0" xfId="0" applyFont="1" applyFill="1" applyAlignment="1">
      <alignment vertical="center"/>
    </xf>
    <xf numFmtId="4" fontId="5" fillId="0" borderId="1" xfId="0" applyNumberFormat="1" applyFont="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xf>
    <xf numFmtId="0" fontId="21"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8" fillId="0" borderId="1" xfId="5" applyFont="1" applyFill="1" applyBorder="1" applyAlignment="1">
      <alignment horizontal="left" vertical="center" wrapText="1"/>
    </xf>
    <xf numFmtId="0" fontId="4" fillId="0" borderId="1" xfId="5" applyFont="1" applyFill="1" applyBorder="1" applyAlignment="1">
      <alignment horizontal="left" vertical="center" wrapText="1"/>
    </xf>
    <xf numFmtId="4" fontId="8" fillId="0" borderId="1" xfId="5" applyNumberFormat="1" applyFont="1" applyFill="1" applyBorder="1" applyAlignment="1">
      <alignment horizontal="center" vertical="center"/>
    </xf>
    <xf numFmtId="4" fontId="4" fillId="0" borderId="1" xfId="5" applyNumberFormat="1" applyFont="1" applyFill="1" applyBorder="1" applyAlignment="1">
      <alignment horizontal="left" vertical="center" wrapText="1"/>
    </xf>
    <xf numFmtId="0" fontId="8" fillId="0" borderId="1" xfId="6" applyNumberFormat="1" applyFont="1" applyFill="1" applyBorder="1" applyAlignment="1">
      <alignment horizontal="left" vertical="center" wrapText="1"/>
    </xf>
    <xf numFmtId="0" fontId="8" fillId="0" borderId="1" xfId="5" applyFont="1" applyFill="1" applyBorder="1" applyAlignment="1">
      <alignment vertical="center" wrapText="1"/>
    </xf>
    <xf numFmtId="0" fontId="8" fillId="0" borderId="1" xfId="6" applyFont="1" applyFill="1" applyBorder="1" applyAlignment="1">
      <alignment vertical="center" wrapText="1"/>
    </xf>
    <xf numFmtId="0" fontId="8" fillId="0" borderId="1" xfId="5" applyFont="1" applyFill="1" applyBorder="1" applyAlignment="1">
      <alignment horizontal="center"/>
    </xf>
    <xf numFmtId="4" fontId="19" fillId="0" borderId="1" xfId="5"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center"/>
    </xf>
    <xf numFmtId="4" fontId="8" fillId="0" borderId="0" xfId="5" applyNumberFormat="1" applyFont="1" applyFill="1" applyAlignment="1">
      <alignment horizontal="center" vertical="center"/>
    </xf>
    <xf numFmtId="0" fontId="8" fillId="0" borderId="0" xfId="5" applyFont="1" applyFill="1" applyAlignment="1">
      <alignment horizontal="center" vertical="center" wrapText="1"/>
    </xf>
    <xf numFmtId="0" fontId="4" fillId="0" borderId="0" xfId="5" applyFont="1" applyFill="1" applyBorder="1" applyAlignment="1">
      <alignment vertical="center" wrapText="1"/>
    </xf>
    <xf numFmtId="4" fontId="4" fillId="0" borderId="0" xfId="5" applyNumberFormat="1" applyFont="1" applyFill="1" applyBorder="1" applyAlignment="1">
      <alignment horizontal="center" vertical="center" wrapText="1"/>
    </xf>
    <xf numFmtId="0" fontId="4" fillId="0" borderId="0" xfId="5" applyFont="1" applyFill="1" applyBorder="1" applyAlignment="1">
      <alignment horizontal="center" vertical="center" wrapText="1"/>
    </xf>
    <xf numFmtId="0" fontId="8" fillId="0" borderId="0" xfId="5" applyFont="1" applyFill="1" applyBorder="1"/>
    <xf numFmtId="0" fontId="21" fillId="0" borderId="0" xfId="5" applyFont="1" applyFill="1" applyBorder="1"/>
    <xf numFmtId="4" fontId="21" fillId="0" borderId="0" xfId="5" applyNumberFormat="1" applyFont="1" applyFill="1" applyBorder="1" applyAlignment="1">
      <alignment horizontal="center" vertical="center"/>
    </xf>
    <xf numFmtId="0" fontId="21" fillId="0" borderId="0" xfId="5" applyFont="1" applyFill="1" applyBorder="1" applyAlignment="1">
      <alignment horizontal="center" vertical="center" wrapText="1"/>
    </xf>
    <xf numFmtId="0" fontId="21" fillId="0" borderId="0" xfId="5" applyFont="1" applyFill="1"/>
    <xf numFmtId="49" fontId="21" fillId="0" borderId="1" xfId="5" applyNumberFormat="1" applyFont="1" applyFill="1" applyBorder="1" applyAlignment="1">
      <alignment horizontal="center" vertical="center" textRotation="90" wrapText="1"/>
    </xf>
    <xf numFmtId="0" fontId="21" fillId="0" borderId="1" xfId="5" applyFont="1" applyFill="1" applyBorder="1" applyAlignment="1">
      <alignment horizontal="center" vertical="center"/>
    </xf>
    <xf numFmtId="4" fontId="8" fillId="0" borderId="0" xfId="5" applyNumberFormat="1" applyFont="1" applyFill="1" applyBorder="1" applyAlignment="1">
      <alignment horizontal="center" vertical="center"/>
    </xf>
    <xf numFmtId="0" fontId="8" fillId="0" borderId="0" xfId="5" applyFont="1" applyFill="1" applyBorder="1" applyAlignment="1">
      <alignment horizontal="center" vertical="center" wrapText="1"/>
    </xf>
    <xf numFmtId="0" fontId="8" fillId="0" borderId="1" xfId="5" applyNumberFormat="1" applyFont="1" applyFill="1" applyBorder="1" applyAlignment="1">
      <alignment horizontal="left" vertical="center" wrapText="1"/>
    </xf>
    <xf numFmtId="4" fontId="8" fillId="0" borderId="1" xfId="5" applyNumberFormat="1" applyFont="1" applyFill="1" applyBorder="1" applyAlignment="1">
      <alignment horizontal="center" vertical="center" wrapText="1"/>
    </xf>
    <xf numFmtId="2" fontId="8" fillId="0" borderId="1" xfId="5" applyNumberFormat="1" applyFont="1" applyFill="1" applyBorder="1" applyAlignment="1">
      <alignment horizontal="center" vertical="center" wrapText="1"/>
    </xf>
    <xf numFmtId="0" fontId="4" fillId="0" borderId="1" xfId="5" applyFont="1" applyFill="1" applyBorder="1" applyAlignment="1">
      <alignment vertical="center"/>
    </xf>
    <xf numFmtId="0" fontId="4" fillId="0" borderId="1" xfId="5" applyFont="1" applyFill="1" applyBorder="1" applyAlignment="1">
      <alignment horizontal="center" vertical="center"/>
    </xf>
    <xf numFmtId="164" fontId="4" fillId="0" borderId="1" xfId="5" applyNumberFormat="1" applyFont="1" applyFill="1" applyBorder="1" applyAlignment="1">
      <alignment horizontal="center" vertical="center"/>
    </xf>
    <xf numFmtId="3" fontId="4" fillId="0" borderId="1" xfId="5" applyNumberFormat="1" applyFont="1" applyFill="1" applyBorder="1" applyAlignment="1">
      <alignment horizontal="center" vertical="center"/>
    </xf>
    <xf numFmtId="4" fontId="4" fillId="0" borderId="1" xfId="5" applyNumberFormat="1" applyFont="1" applyFill="1" applyBorder="1" applyAlignment="1">
      <alignment horizontal="center" vertical="center"/>
    </xf>
    <xf numFmtId="3" fontId="4" fillId="0" borderId="1" xfId="5" applyNumberFormat="1" applyFont="1" applyFill="1" applyBorder="1" applyAlignment="1">
      <alignment horizontal="center" vertical="center" wrapText="1"/>
    </xf>
    <xf numFmtId="0" fontId="8" fillId="0" borderId="1" xfId="5" applyFont="1" applyFill="1" applyBorder="1" applyAlignment="1">
      <alignment horizontal="center" vertical="center" textRotation="90" wrapText="1"/>
    </xf>
    <xf numFmtId="0" fontId="8" fillId="0" borderId="1" xfId="6" applyNumberFormat="1" applyFont="1" applyFill="1" applyBorder="1" applyAlignment="1">
      <alignment vertical="center" wrapText="1"/>
    </xf>
    <xf numFmtId="1" fontId="4" fillId="0" borderId="1" xfId="5" applyNumberFormat="1" applyFont="1" applyFill="1" applyBorder="1" applyAlignment="1">
      <alignment horizontal="center" vertical="center"/>
    </xf>
    <xf numFmtId="0" fontId="8" fillId="0" borderId="1" xfId="5" applyFont="1" applyFill="1" applyBorder="1" applyAlignment="1">
      <alignment horizontal="center" vertical="center" wrapText="1"/>
    </xf>
    <xf numFmtId="1" fontId="8" fillId="0" borderId="1" xfId="5" applyNumberFormat="1" applyFont="1" applyFill="1" applyBorder="1" applyAlignment="1">
      <alignment horizontal="center" vertical="center" wrapText="1"/>
    </xf>
    <xf numFmtId="2" fontId="4" fillId="0" borderId="1" xfId="5" applyNumberFormat="1" applyFont="1" applyFill="1" applyBorder="1" applyAlignment="1">
      <alignment horizontal="center" vertical="center"/>
    </xf>
    <xf numFmtId="1" fontId="4" fillId="0" borderId="1" xfId="5" applyNumberFormat="1" applyFont="1" applyFill="1" applyBorder="1" applyAlignment="1">
      <alignment horizontal="center" vertical="center" wrapText="1"/>
    </xf>
    <xf numFmtId="0" fontId="8" fillId="0" borderId="3" xfId="5" applyFont="1" applyFill="1" applyBorder="1" applyAlignment="1">
      <alignment vertical="center" wrapText="1"/>
    </xf>
    <xf numFmtId="4" fontId="8" fillId="0" borderId="0" xfId="5" applyNumberFormat="1" applyFont="1" applyFill="1"/>
    <xf numFmtId="0" fontId="8" fillId="0" borderId="1" xfId="5" applyFont="1" applyFill="1" applyBorder="1" applyAlignment="1">
      <alignment horizontal="center" vertical="top"/>
    </xf>
    <xf numFmtId="0" fontId="19" fillId="0" borderId="1" xfId="5" applyFont="1" applyFill="1" applyBorder="1" applyAlignment="1">
      <alignment horizontal="center" vertical="center" textRotation="90" wrapText="1"/>
    </xf>
    <xf numFmtId="4" fontId="19" fillId="0" borderId="1" xfId="5"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8" fillId="0" borderId="0" xfId="5" applyFont="1" applyFill="1" applyAlignment="1">
      <alignment horizontal="center" vertical="center"/>
    </xf>
    <xf numFmtId="0" fontId="19" fillId="0" borderId="1" xfId="0" applyNumberFormat="1" applyFont="1" applyFill="1" applyBorder="1" applyAlignment="1">
      <alignment horizontal="left" vertical="center" wrapText="1"/>
    </xf>
    <xf numFmtId="0" fontId="19" fillId="0" borderId="1" xfId="5" applyFont="1" applyFill="1" applyBorder="1" applyAlignment="1">
      <alignment horizontal="center" vertical="center" textRotation="90"/>
    </xf>
    <xf numFmtId="0" fontId="19" fillId="0" borderId="1" xfId="5" applyFont="1" applyFill="1" applyBorder="1" applyAlignment="1">
      <alignment horizontal="center" vertical="center" wrapText="1"/>
    </xf>
    <xf numFmtId="1" fontId="19" fillId="0" borderId="1" xfId="5" applyNumberFormat="1" applyFont="1" applyFill="1" applyBorder="1" applyAlignment="1">
      <alignment horizontal="center" vertical="center" wrapText="1"/>
    </xf>
    <xf numFmtId="0" fontId="4" fillId="0" borderId="1" xfId="5" applyFont="1" applyFill="1" applyBorder="1"/>
    <xf numFmtId="0" fontId="4" fillId="0" borderId="0" xfId="5" applyFont="1" applyFill="1"/>
    <xf numFmtId="4" fontId="4" fillId="0" borderId="0" xfId="5" applyNumberFormat="1" applyFont="1" applyFill="1" applyAlignment="1">
      <alignment horizontal="center" vertical="center"/>
    </xf>
    <xf numFmtId="0" fontId="4" fillId="0" borderId="0" xfId="5" applyFont="1" applyFill="1" applyAlignment="1">
      <alignment horizontal="center" vertical="center" wrapText="1"/>
    </xf>
    <xf numFmtId="0" fontId="8" fillId="0" borderId="0" xfId="0" applyFont="1" applyFill="1" applyAlignment="1">
      <alignment horizontal="left" vertical="center"/>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xf>
    <xf numFmtId="4" fontId="23" fillId="0" borderId="1" xfId="0" applyNumberFormat="1" applyFont="1" applyBorder="1" applyAlignment="1">
      <alignment horizontal="center" vertical="center"/>
    </xf>
    <xf numFmtId="3" fontId="23" fillId="0" borderId="1" xfId="0" applyNumberFormat="1" applyFont="1" applyBorder="1" applyAlignment="1">
      <alignment horizontal="center" vertical="center"/>
    </xf>
    <xf numFmtId="0" fontId="23" fillId="0" borderId="0" xfId="0" applyFont="1" applyAlignment="1">
      <alignment vertical="center"/>
    </xf>
    <xf numFmtId="4" fontId="23" fillId="0" borderId="0" xfId="0" applyNumberFormat="1" applyFont="1" applyAlignment="1">
      <alignment vertical="center"/>
    </xf>
    <xf numFmtId="0" fontId="20" fillId="0" borderId="1" xfId="0" applyFont="1" applyBorder="1" applyAlignment="1">
      <alignment horizontal="center" vertical="center"/>
    </xf>
    <xf numFmtId="0" fontId="20" fillId="0" borderId="1" xfId="0" applyFont="1" applyBorder="1" applyAlignment="1">
      <alignment horizontal="left" vertical="center"/>
    </xf>
    <xf numFmtId="4" fontId="20" fillId="0" borderId="1" xfId="0" applyNumberFormat="1" applyFont="1" applyBorder="1" applyAlignment="1">
      <alignment horizontal="center" vertical="center"/>
    </xf>
    <xf numFmtId="0" fontId="20" fillId="0" borderId="0" xfId="0" applyFont="1" applyAlignment="1">
      <alignment vertical="center"/>
    </xf>
    <xf numFmtId="4" fontId="20" fillId="0" borderId="0" xfId="0" applyNumberFormat="1" applyFont="1" applyAlignment="1">
      <alignment vertical="center"/>
    </xf>
    <xf numFmtId="0" fontId="8" fillId="0" borderId="0" xfId="0" applyFont="1"/>
    <xf numFmtId="0" fontId="21" fillId="0" borderId="0" xfId="0" applyFont="1"/>
    <xf numFmtId="0" fontId="8" fillId="0" borderId="0" xfId="0" applyFont="1" applyAlignment="1">
      <alignment vertical="center"/>
    </xf>
    <xf numFmtId="0" fontId="4" fillId="0" borderId="0" xfId="0" applyFont="1" applyAlignment="1">
      <alignment vertical="center"/>
    </xf>
    <xf numFmtId="0" fontId="21" fillId="0" borderId="0" xfId="0" applyFont="1" applyAlignment="1">
      <alignment horizontal="center" vertical="center" textRotation="90"/>
    </xf>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vertical="center" wrapText="1"/>
    </xf>
    <xf numFmtId="0" fontId="8" fillId="0" borderId="1" xfId="5" applyFont="1" applyFill="1" applyBorder="1" applyAlignment="1">
      <alignment horizontal="center" vertical="center" textRotation="90"/>
    </xf>
    <xf numFmtId="0" fontId="17" fillId="0" borderId="0" xfId="0" applyFont="1" applyAlignment="1">
      <alignment horizontal="center" vertical="center"/>
    </xf>
    <xf numFmtId="0" fontId="15" fillId="0" borderId="1" xfId="0" applyFont="1" applyBorder="1" applyAlignment="1">
      <alignment horizontal="center"/>
    </xf>
    <xf numFmtId="0" fontId="28" fillId="0" borderId="0" xfId="0" applyFont="1"/>
    <xf numFmtId="0" fontId="15" fillId="0" borderId="1" xfId="0" applyFont="1" applyBorder="1" applyAlignment="1">
      <alignment horizontal="center" vertical="center" wrapText="1"/>
    </xf>
    <xf numFmtId="9" fontId="23" fillId="0" borderId="1" xfId="15" applyFont="1" applyBorder="1" applyAlignment="1">
      <alignment horizontal="center" vertical="center"/>
    </xf>
    <xf numFmtId="4" fontId="6" fillId="3" borderId="1" xfId="0" applyNumberFormat="1" applyFont="1" applyFill="1" applyBorder="1" applyAlignment="1">
      <alignment horizontal="center" vertical="center"/>
    </xf>
    <xf numFmtId="4" fontId="6" fillId="4" borderId="1" xfId="2" applyNumberFormat="1"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3" borderId="0" xfId="0" applyFont="1" applyFill="1" applyBorder="1"/>
    <xf numFmtId="0" fontId="30" fillId="0" borderId="0" xfId="0" applyFont="1" applyFill="1" applyAlignment="1">
      <alignment horizontal="left" vertical="center"/>
    </xf>
    <xf numFmtId="0" fontId="30" fillId="0" borderId="0" xfId="0" applyFont="1" applyFill="1" applyAlignment="1">
      <alignment vertical="center"/>
    </xf>
    <xf numFmtId="0" fontId="30" fillId="0" borderId="0" xfId="5" applyFont="1" applyFill="1"/>
    <xf numFmtId="0" fontId="30" fillId="0" borderId="0" xfId="0" applyFont="1" applyFill="1" applyAlignment="1">
      <alignment vertical="top" wrapText="1"/>
    </xf>
    <xf numFmtId="0" fontId="21" fillId="0" borderId="1" xfId="0" applyFont="1" applyBorder="1" applyAlignment="1">
      <alignment horizontal="center"/>
    </xf>
    <xf numFmtId="9" fontId="20" fillId="0" borderId="1" xfId="15" applyFont="1" applyBorder="1" applyAlignment="1">
      <alignment horizontal="center" vertical="center"/>
    </xf>
    <xf numFmtId="3" fontId="20" fillId="0" borderId="1" xfId="0" applyNumberFormat="1" applyFont="1" applyBorder="1" applyAlignment="1">
      <alignment horizontal="center" vertical="center"/>
    </xf>
    <xf numFmtId="0" fontId="4" fillId="0" borderId="1" xfId="5"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top" wrapText="1"/>
    </xf>
    <xf numFmtId="0" fontId="4" fillId="0" borderId="1" xfId="5" applyFont="1" applyFill="1" applyBorder="1" applyAlignment="1">
      <alignment horizontal="center" vertical="top" wrapText="1"/>
    </xf>
    <xf numFmtId="0" fontId="21" fillId="0" borderId="1" xfId="5" applyFont="1" applyFill="1" applyBorder="1" applyAlignment="1">
      <alignment horizontal="center" vertical="center" textRotation="90" wrapText="1"/>
    </xf>
    <xf numFmtId="0" fontId="8" fillId="0" borderId="0" xfId="0" applyFont="1" applyFill="1" applyAlignment="1">
      <alignment horizontal="left" vertical="center" wrapText="1"/>
    </xf>
    <xf numFmtId="0" fontId="4" fillId="0" borderId="7"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1" fillId="0" borderId="1" xfId="5" applyFont="1" applyFill="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29" fillId="0" borderId="10" xfId="0" applyFont="1" applyBorder="1" applyAlignment="1">
      <alignment horizontal="center" vertical="center"/>
    </xf>
    <xf numFmtId="0" fontId="4" fillId="0" borderId="2"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6" xfId="5" applyFont="1" applyFill="1" applyBorder="1" applyAlignment="1">
      <alignment horizontal="center" vertical="center" wrapText="1"/>
    </xf>
    <xf numFmtId="0" fontId="30" fillId="0" borderId="0" xfId="0" applyFont="1" applyFill="1" applyAlignment="1">
      <alignment horizontal="left" vertical="top" wrapText="1"/>
    </xf>
    <xf numFmtId="0" fontId="20" fillId="0" borderId="2" xfId="0" applyFont="1" applyBorder="1" applyAlignment="1">
      <alignment horizontal="left" vertical="center" indent="2"/>
    </xf>
    <xf numFmtId="0" fontId="20" fillId="0" borderId="6" xfId="0" applyFont="1" applyBorder="1" applyAlignment="1">
      <alignment horizontal="left" vertical="center" indent="2"/>
    </xf>
    <xf numFmtId="0" fontId="20" fillId="0" borderId="10" xfId="0" applyFont="1" applyBorder="1" applyAlignment="1">
      <alignment horizontal="center" vertical="center" wrapText="1"/>
    </xf>
  </cellXfs>
  <cellStyles count="16">
    <cellStyle name="Обычный" xfId="0" builtinId="0"/>
    <cellStyle name="Обычный 2" xfId="1"/>
    <cellStyle name="Обычный 2 2" xfId="7"/>
    <cellStyle name="Обычный 2 3" xfId="8"/>
    <cellStyle name="Обычный 3" xfId="2"/>
    <cellStyle name="Обычный 3 2" xfId="5"/>
    <cellStyle name="Обычный 3 2 2" xfId="9"/>
    <cellStyle name="Обычный 3 3" xfId="10"/>
    <cellStyle name="Обычный 3 4" xfId="11"/>
    <cellStyle name="Обычный 3 5" xfId="12"/>
    <cellStyle name="Обычный 4" xfId="6"/>
    <cellStyle name="Обычный 4 2" xfId="13"/>
    <cellStyle name="Обычный 5" xfId="14"/>
    <cellStyle name="Обычный 6" xfId="4"/>
    <cellStyle name="Процентный" xfId="15" builtinId="5"/>
    <cellStyle name="Стиль 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L46"/>
  <sheetViews>
    <sheetView showZeros="0" tabSelected="1" zoomScaleNormal="100" zoomScaleSheetLayoutView="80" workbookViewId="0">
      <selection activeCell="B10" sqref="B10"/>
    </sheetView>
  </sheetViews>
  <sheetFormatPr defaultRowHeight="15.75" outlineLevelRow="1" outlineLevelCol="1"/>
  <cols>
    <col min="1" max="1" width="4.42578125" style="71" customWidth="1"/>
    <col min="2" max="2" width="19.42578125" style="71" customWidth="1"/>
    <col min="3" max="3" width="6.140625" style="71" customWidth="1"/>
    <col min="4" max="4" width="5.85546875" style="71" customWidth="1"/>
    <col min="5" max="5" width="7.5703125" style="71" customWidth="1"/>
    <col min="6" max="6" width="5.42578125" style="71" customWidth="1"/>
    <col min="7" max="7" width="5.28515625" style="71" customWidth="1"/>
    <col min="8" max="8" width="10.85546875" style="72" customWidth="1"/>
    <col min="9" max="9" width="11.5703125" style="72" customWidth="1"/>
    <col min="10" max="10" width="11" style="72" customWidth="1"/>
    <col min="11" max="11" width="10.5703125" style="72" customWidth="1"/>
    <col min="12" max="12" width="41" style="72" customWidth="1"/>
    <col min="13" max="13" width="12.5703125" style="72" customWidth="1"/>
    <col min="14" max="14" width="12.5703125" style="71" customWidth="1"/>
    <col min="15" max="15" width="12.7109375" style="71" customWidth="1"/>
    <col min="16" max="16" width="11.42578125" style="71" customWidth="1"/>
    <col min="17" max="17" width="14.7109375" style="71" customWidth="1"/>
    <col min="18" max="18" width="13.7109375" style="71" customWidth="1"/>
    <col min="19" max="19" width="12.140625" style="71" customWidth="1"/>
    <col min="20" max="20" width="11.7109375" style="71" customWidth="1"/>
    <col min="21" max="21" width="22.42578125" style="73" customWidth="1"/>
    <col min="22" max="22" width="17.5703125" style="74" customWidth="1"/>
    <col min="23" max="23" width="11.140625" style="71" customWidth="1"/>
    <col min="24" max="24" width="9.28515625" style="71" customWidth="1"/>
    <col min="25" max="25" width="14.42578125" style="71" hidden="1" customWidth="1"/>
    <col min="26" max="26" width="9" style="71" customWidth="1" collapsed="1"/>
    <col min="27" max="28" width="7.28515625" style="71" customWidth="1"/>
    <col min="29" max="29" width="16.42578125" style="71" hidden="1" customWidth="1"/>
    <col min="30" max="30" width="18.7109375" style="71" hidden="1" customWidth="1"/>
    <col min="31" max="31" width="22.5703125" style="71" hidden="1" customWidth="1"/>
    <col min="32" max="32" width="7.85546875" style="71" hidden="1" customWidth="1" outlineLevel="1"/>
    <col min="33" max="33" width="7.5703125" style="71" hidden="1" customWidth="1" outlineLevel="1"/>
    <col min="34" max="35" width="8.140625" style="71" hidden="1" customWidth="1" outlineLevel="1"/>
    <col min="36" max="37" width="8.28515625" style="71" hidden="1" customWidth="1" outlineLevel="1"/>
    <col min="38" max="38" width="6.7109375" style="71" hidden="1" customWidth="1" outlineLevel="1"/>
    <col min="39" max="39" width="8" style="71" hidden="1" customWidth="1" outlineLevel="1"/>
    <col min="40" max="40" width="7.28515625" style="71" hidden="1" customWidth="1" outlineLevel="1"/>
    <col min="41" max="41" width="6.7109375" style="71" hidden="1" customWidth="1" outlineLevel="1"/>
    <col min="42" max="42" width="7.85546875" style="71" hidden="1" customWidth="1" collapsed="1"/>
    <col min="43" max="43" width="21.28515625" style="71" hidden="1" customWidth="1"/>
    <col min="44" max="44" width="9.140625" style="71" collapsed="1"/>
    <col min="45" max="16384" width="9.140625" style="71"/>
  </cols>
  <sheetData>
    <row r="1" spans="1:64">
      <c r="P1" s="118" t="s">
        <v>141</v>
      </c>
      <c r="Q1" s="56"/>
      <c r="R1" s="56"/>
    </row>
    <row r="2" spans="1:64" ht="72" customHeight="1">
      <c r="P2" s="162" t="s">
        <v>158</v>
      </c>
      <c r="Q2" s="162"/>
      <c r="R2" s="162"/>
      <c r="S2" s="162"/>
    </row>
    <row r="3" spans="1:64">
      <c r="A3" s="163" t="s">
        <v>159</v>
      </c>
      <c r="B3" s="164"/>
      <c r="C3" s="164"/>
      <c r="D3" s="164"/>
      <c r="E3" s="164"/>
      <c r="F3" s="164"/>
      <c r="G3" s="164"/>
      <c r="H3" s="164"/>
      <c r="I3" s="164"/>
      <c r="J3" s="164"/>
      <c r="K3" s="164"/>
      <c r="L3" s="164"/>
      <c r="M3" s="164"/>
      <c r="N3" s="164"/>
      <c r="O3" s="164"/>
      <c r="P3" s="164"/>
      <c r="Q3" s="164"/>
      <c r="R3" s="164"/>
      <c r="S3" s="165"/>
      <c r="T3" s="75"/>
      <c r="U3" s="76"/>
      <c r="V3" s="77"/>
      <c r="W3" s="75"/>
      <c r="X3" s="75"/>
      <c r="Y3" s="75"/>
      <c r="Z3" s="75"/>
      <c r="AA3" s="75"/>
      <c r="AB3" s="75"/>
      <c r="AC3" s="75"/>
      <c r="AD3" s="75"/>
      <c r="AE3" s="75"/>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82" customFormat="1" ht="12.75">
      <c r="A4" s="166" t="s">
        <v>8</v>
      </c>
      <c r="B4" s="166" t="s">
        <v>70</v>
      </c>
      <c r="C4" s="167" t="s">
        <v>1</v>
      </c>
      <c r="D4" s="167"/>
      <c r="E4" s="161" t="s">
        <v>71</v>
      </c>
      <c r="F4" s="161" t="s">
        <v>2</v>
      </c>
      <c r="G4" s="161" t="s">
        <v>3</v>
      </c>
      <c r="H4" s="161" t="s">
        <v>72</v>
      </c>
      <c r="I4" s="166" t="s">
        <v>127</v>
      </c>
      <c r="J4" s="166"/>
      <c r="K4" s="161" t="s">
        <v>73</v>
      </c>
      <c r="L4" s="166" t="s">
        <v>129</v>
      </c>
      <c r="M4" s="166" t="s">
        <v>74</v>
      </c>
      <c r="N4" s="166"/>
      <c r="O4" s="166"/>
      <c r="P4" s="166"/>
      <c r="Q4" s="166"/>
      <c r="R4" s="161" t="s">
        <v>132</v>
      </c>
      <c r="S4" s="161" t="s">
        <v>133</v>
      </c>
      <c r="T4" s="79"/>
      <c r="U4" s="80"/>
      <c r="V4" s="81"/>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s="82" customFormat="1" ht="12.75">
      <c r="A5" s="166"/>
      <c r="B5" s="166"/>
      <c r="C5" s="161" t="s">
        <v>75</v>
      </c>
      <c r="D5" s="161" t="s">
        <v>76</v>
      </c>
      <c r="E5" s="161"/>
      <c r="F5" s="161"/>
      <c r="G5" s="161"/>
      <c r="H5" s="161"/>
      <c r="I5" s="161" t="s">
        <v>0</v>
      </c>
      <c r="J5" s="161" t="s">
        <v>128</v>
      </c>
      <c r="K5" s="161"/>
      <c r="L5" s="166"/>
      <c r="M5" s="161" t="s">
        <v>0</v>
      </c>
      <c r="N5" s="161" t="s">
        <v>130</v>
      </c>
      <c r="O5" s="161" t="s">
        <v>77</v>
      </c>
      <c r="P5" s="161" t="s">
        <v>131</v>
      </c>
      <c r="Q5" s="60" t="s">
        <v>4</v>
      </c>
      <c r="R5" s="161"/>
      <c r="S5" s="161"/>
      <c r="T5" s="79"/>
      <c r="U5" s="80"/>
      <c r="V5" s="81"/>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s="82" customFormat="1" ht="123.75">
      <c r="A6" s="166"/>
      <c r="B6" s="166"/>
      <c r="C6" s="161"/>
      <c r="D6" s="161"/>
      <c r="E6" s="161"/>
      <c r="F6" s="161"/>
      <c r="G6" s="161"/>
      <c r="H6" s="161"/>
      <c r="I6" s="161"/>
      <c r="J6" s="161"/>
      <c r="K6" s="161"/>
      <c r="L6" s="166"/>
      <c r="M6" s="161"/>
      <c r="N6" s="161"/>
      <c r="O6" s="161"/>
      <c r="P6" s="161"/>
      <c r="Q6" s="83" t="s">
        <v>5</v>
      </c>
      <c r="R6" s="161"/>
      <c r="S6" s="161"/>
      <c r="T6" s="79"/>
      <c r="U6" s="80"/>
      <c r="V6" s="81"/>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s="82" customFormat="1" ht="12.75">
      <c r="A7" s="166"/>
      <c r="B7" s="166"/>
      <c r="C7" s="161"/>
      <c r="D7" s="161"/>
      <c r="E7" s="161"/>
      <c r="F7" s="161"/>
      <c r="G7" s="161"/>
      <c r="H7" s="84" t="s">
        <v>31</v>
      </c>
      <c r="I7" s="84" t="s">
        <v>31</v>
      </c>
      <c r="J7" s="84" t="s">
        <v>31</v>
      </c>
      <c r="K7" s="84" t="s">
        <v>32</v>
      </c>
      <c r="L7" s="166"/>
      <c r="M7" s="84" t="s">
        <v>22</v>
      </c>
      <c r="N7" s="84" t="s">
        <v>22</v>
      </c>
      <c r="O7" s="84" t="s">
        <v>22</v>
      </c>
      <c r="P7" s="84" t="s">
        <v>22</v>
      </c>
      <c r="Q7" s="84" t="s">
        <v>22</v>
      </c>
      <c r="R7" s="60" t="s">
        <v>135</v>
      </c>
      <c r="S7" s="60" t="s">
        <v>134</v>
      </c>
      <c r="T7" s="79"/>
      <c r="U7" s="80"/>
      <c r="V7" s="81"/>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s="82" customFormat="1" ht="12.75">
      <c r="A8" s="60">
        <v>1</v>
      </c>
      <c r="B8" s="60">
        <v>2</v>
      </c>
      <c r="C8" s="60">
        <v>3</v>
      </c>
      <c r="D8" s="60">
        <v>4</v>
      </c>
      <c r="E8" s="60">
        <v>5</v>
      </c>
      <c r="F8" s="60">
        <v>6</v>
      </c>
      <c r="G8" s="60">
        <v>7</v>
      </c>
      <c r="H8" s="60">
        <v>8</v>
      </c>
      <c r="I8" s="60">
        <v>9</v>
      </c>
      <c r="J8" s="60">
        <v>10</v>
      </c>
      <c r="K8" s="60">
        <v>11</v>
      </c>
      <c r="L8" s="60">
        <v>12</v>
      </c>
      <c r="M8" s="60">
        <v>13</v>
      </c>
      <c r="N8" s="60">
        <v>14</v>
      </c>
      <c r="O8" s="60">
        <v>15</v>
      </c>
      <c r="P8" s="60">
        <v>16</v>
      </c>
      <c r="Q8" s="60">
        <v>17</v>
      </c>
      <c r="R8" s="60">
        <v>18</v>
      </c>
      <c r="S8" s="60">
        <v>19</v>
      </c>
      <c r="T8" s="79"/>
      <c r="U8" s="80"/>
      <c r="V8" s="81"/>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c r="A9" s="157" t="s">
        <v>38</v>
      </c>
      <c r="B9" s="157"/>
      <c r="C9" s="157"/>
      <c r="D9" s="157"/>
      <c r="E9" s="157"/>
      <c r="F9" s="157"/>
      <c r="G9" s="157"/>
      <c r="H9" s="157"/>
      <c r="I9" s="157"/>
      <c r="J9" s="157"/>
      <c r="K9" s="157"/>
      <c r="L9" s="157"/>
      <c r="M9" s="157"/>
      <c r="N9" s="157"/>
      <c r="O9" s="157"/>
      <c r="P9" s="157"/>
      <c r="Q9" s="157"/>
      <c r="R9" s="157"/>
      <c r="S9" s="157"/>
      <c r="T9" s="78"/>
      <c r="U9" s="85"/>
      <c r="V9" s="86" t="s">
        <v>138</v>
      </c>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ht="94.5" outlineLevel="1">
      <c r="A10" s="61">
        <v>1</v>
      </c>
      <c r="B10" s="62" t="s">
        <v>105</v>
      </c>
      <c r="C10" s="29">
        <v>1986</v>
      </c>
      <c r="D10" s="30" t="s">
        <v>78</v>
      </c>
      <c r="E10" s="31" t="s">
        <v>79</v>
      </c>
      <c r="F10" s="29">
        <v>2</v>
      </c>
      <c r="G10" s="29">
        <v>3</v>
      </c>
      <c r="H10" s="32">
        <v>1039.8</v>
      </c>
      <c r="I10" s="32">
        <v>543.5</v>
      </c>
      <c r="J10" s="32">
        <v>491.3</v>
      </c>
      <c r="K10" s="33">
        <v>47</v>
      </c>
      <c r="L10" s="87" t="s">
        <v>148</v>
      </c>
      <c r="M10" s="64">
        <v>5745.07</v>
      </c>
      <c r="N10" s="32">
        <f>M10-O10-P10</f>
        <v>5457.82</v>
      </c>
      <c r="O10" s="32"/>
      <c r="P10" s="32">
        <f>M10*0.05</f>
        <v>287.25</v>
      </c>
      <c r="Q10" s="32">
        <f>(I10-J10)*P10/I10</f>
        <v>27.59</v>
      </c>
      <c r="R10" s="88">
        <f>M10/H10</f>
        <v>5.53</v>
      </c>
      <c r="S10" s="89">
        <v>12</v>
      </c>
      <c r="T10" s="78"/>
      <c r="U10" s="85">
        <v>5745072</v>
      </c>
      <c r="V10" s="86" t="s">
        <v>137</v>
      </c>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64" ht="31.5">
      <c r="A11" s="61"/>
      <c r="B11" s="63" t="s">
        <v>143</v>
      </c>
      <c r="C11" s="90"/>
      <c r="D11" s="90"/>
      <c r="E11" s="90"/>
      <c r="F11" s="90"/>
      <c r="G11" s="91"/>
      <c r="H11" s="92">
        <f>SUM(H10:H10)</f>
        <v>1039.8</v>
      </c>
      <c r="I11" s="92">
        <f>SUM(I10:I10)</f>
        <v>543.5</v>
      </c>
      <c r="J11" s="92">
        <f>SUM(J10:J10)</f>
        <v>491.3</v>
      </c>
      <c r="K11" s="93">
        <f>SUM(K10:K10)</f>
        <v>47</v>
      </c>
      <c r="L11" s="90"/>
      <c r="M11" s="94">
        <f>SUM(M10:M10)</f>
        <v>5745.07</v>
      </c>
      <c r="N11" s="94">
        <f t="shared" ref="N11:Q11" si="0">SUM(N10:N10)</f>
        <v>5457.82</v>
      </c>
      <c r="O11" s="94">
        <f t="shared" si="0"/>
        <v>0</v>
      </c>
      <c r="P11" s="94">
        <f t="shared" si="0"/>
        <v>287.25</v>
      </c>
      <c r="Q11" s="94">
        <f t="shared" si="0"/>
        <v>27.59</v>
      </c>
      <c r="R11" s="95" t="s">
        <v>136</v>
      </c>
      <c r="S11" s="95" t="s">
        <v>136</v>
      </c>
      <c r="T11" s="78"/>
      <c r="U11" s="85"/>
      <c r="V11" s="86"/>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row>
    <row r="12" spans="1:64">
      <c r="A12" s="160" t="s">
        <v>80</v>
      </c>
      <c r="B12" s="160"/>
      <c r="C12" s="160"/>
      <c r="D12" s="160"/>
      <c r="E12" s="160"/>
      <c r="F12" s="160"/>
      <c r="G12" s="160"/>
      <c r="H12" s="160"/>
      <c r="I12" s="160"/>
      <c r="J12" s="160"/>
      <c r="K12" s="160"/>
      <c r="L12" s="160"/>
      <c r="M12" s="160"/>
      <c r="N12" s="160"/>
      <c r="O12" s="160"/>
      <c r="P12" s="160"/>
      <c r="Q12" s="160"/>
      <c r="R12" s="160"/>
      <c r="S12" s="160"/>
      <c r="T12" s="78"/>
      <c r="U12" s="85"/>
      <c r="V12" s="86"/>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189" outlineLevel="1">
      <c r="A13" s="61">
        <v>1</v>
      </c>
      <c r="B13" s="18" t="s">
        <v>59</v>
      </c>
      <c r="C13" s="29">
        <v>1978</v>
      </c>
      <c r="D13" s="30" t="s">
        <v>78</v>
      </c>
      <c r="E13" s="96" t="s">
        <v>81</v>
      </c>
      <c r="F13" s="29">
        <v>2</v>
      </c>
      <c r="G13" s="29">
        <v>2</v>
      </c>
      <c r="H13" s="32">
        <v>525.5</v>
      </c>
      <c r="I13" s="32">
        <v>485.1</v>
      </c>
      <c r="J13" s="32">
        <v>354.1</v>
      </c>
      <c r="K13" s="34">
        <v>22</v>
      </c>
      <c r="L13" s="97" t="s">
        <v>82</v>
      </c>
      <c r="M13" s="88">
        <v>6511.49</v>
      </c>
      <c r="N13" s="32">
        <f>M13-O13-P13</f>
        <v>6185.92</v>
      </c>
      <c r="O13" s="32"/>
      <c r="P13" s="32">
        <f>M13*0.05</f>
        <v>325.57</v>
      </c>
      <c r="Q13" s="32">
        <f>(I13-J13)*P13/I13</f>
        <v>87.92</v>
      </c>
      <c r="R13" s="32">
        <f t="shared" ref="R13:R20" si="1">M13/H13</f>
        <v>12.39</v>
      </c>
      <c r="S13" s="88">
        <v>17</v>
      </c>
      <c r="T13" s="78"/>
      <c r="U13" s="85">
        <v>6511493.7599999998</v>
      </c>
      <c r="V13" s="86"/>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4" ht="94.5" outlineLevel="1">
      <c r="A14" s="61">
        <v>2</v>
      </c>
      <c r="B14" s="18" t="s">
        <v>60</v>
      </c>
      <c r="C14" s="29">
        <v>1980</v>
      </c>
      <c r="D14" s="30" t="s">
        <v>78</v>
      </c>
      <c r="E14" s="96" t="s">
        <v>155</v>
      </c>
      <c r="F14" s="29">
        <v>2</v>
      </c>
      <c r="G14" s="29">
        <v>2</v>
      </c>
      <c r="H14" s="32">
        <v>1097.5999999999999</v>
      </c>
      <c r="I14" s="32">
        <v>897.4</v>
      </c>
      <c r="J14" s="32">
        <v>824.9</v>
      </c>
      <c r="K14" s="34">
        <v>48</v>
      </c>
      <c r="L14" s="97" t="s">
        <v>83</v>
      </c>
      <c r="M14" s="88">
        <v>3527.8</v>
      </c>
      <c r="N14" s="32">
        <f>M14-O14-P14</f>
        <v>3351.41</v>
      </c>
      <c r="O14" s="32"/>
      <c r="P14" s="32">
        <f>M14*0.05</f>
        <v>176.39</v>
      </c>
      <c r="Q14" s="32">
        <f>(I14-J14)*P14/I14</f>
        <v>14.25</v>
      </c>
      <c r="R14" s="32">
        <f t="shared" si="1"/>
        <v>3.21</v>
      </c>
      <c r="S14" s="88">
        <v>17</v>
      </c>
      <c r="T14" s="78"/>
      <c r="U14" s="85">
        <v>3527803</v>
      </c>
      <c r="V14" s="86"/>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4" ht="189" outlineLevel="1">
      <c r="A15" s="61">
        <v>3</v>
      </c>
      <c r="B15" s="18" t="s">
        <v>61</v>
      </c>
      <c r="C15" s="29">
        <v>1981</v>
      </c>
      <c r="D15" s="30" t="s">
        <v>78</v>
      </c>
      <c r="E15" s="96" t="s">
        <v>155</v>
      </c>
      <c r="F15" s="29">
        <v>2</v>
      </c>
      <c r="G15" s="29">
        <v>2</v>
      </c>
      <c r="H15" s="32">
        <v>1110.2</v>
      </c>
      <c r="I15" s="32">
        <v>934.8</v>
      </c>
      <c r="J15" s="32">
        <v>501.4</v>
      </c>
      <c r="K15" s="34">
        <v>77</v>
      </c>
      <c r="L15" s="97" t="s">
        <v>84</v>
      </c>
      <c r="M15" s="88">
        <v>8040.83</v>
      </c>
      <c r="N15" s="32">
        <f>M15-O15-P15</f>
        <v>7638.79</v>
      </c>
      <c r="O15" s="32"/>
      <c r="P15" s="32">
        <f>M15*0.05</f>
        <v>402.04</v>
      </c>
      <c r="Q15" s="32">
        <f>(I15-J15)*P15/I15</f>
        <v>186.4</v>
      </c>
      <c r="R15" s="32">
        <f t="shared" si="1"/>
        <v>7.24</v>
      </c>
      <c r="S15" s="88">
        <v>17</v>
      </c>
      <c r="T15" s="78"/>
      <c r="U15" s="85">
        <v>8595115</v>
      </c>
      <c r="V15" s="86"/>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row>
    <row r="16" spans="1:64" ht="157.5" outlineLevel="1">
      <c r="A16" s="61">
        <v>4</v>
      </c>
      <c r="B16" s="18" t="s">
        <v>62</v>
      </c>
      <c r="C16" s="29">
        <v>1983</v>
      </c>
      <c r="D16" s="30" t="s">
        <v>78</v>
      </c>
      <c r="E16" s="96" t="s">
        <v>155</v>
      </c>
      <c r="F16" s="29">
        <v>2</v>
      </c>
      <c r="G16" s="29">
        <v>2</v>
      </c>
      <c r="H16" s="32">
        <v>1132.2</v>
      </c>
      <c r="I16" s="32">
        <v>966.2</v>
      </c>
      <c r="J16" s="32">
        <v>620.20000000000005</v>
      </c>
      <c r="K16" s="34">
        <v>58</v>
      </c>
      <c r="L16" s="97" t="s">
        <v>85</v>
      </c>
      <c r="M16" s="88">
        <v>7196.73</v>
      </c>
      <c r="N16" s="32">
        <f>M16-O16-P16</f>
        <v>6836.89</v>
      </c>
      <c r="O16" s="32"/>
      <c r="P16" s="32">
        <f>M16*0.05</f>
        <v>359.84</v>
      </c>
      <c r="Q16" s="32">
        <f>(I16-J16)*P16/I16</f>
        <v>128.86000000000001</v>
      </c>
      <c r="R16" s="32">
        <f t="shared" si="1"/>
        <v>6.36</v>
      </c>
      <c r="S16" s="88">
        <v>17</v>
      </c>
      <c r="T16" s="78"/>
      <c r="U16" s="85">
        <v>7196729</v>
      </c>
      <c r="V16" s="86"/>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row>
    <row r="17" spans="1:64" ht="157.5" outlineLevel="1">
      <c r="A17" s="61">
        <v>5</v>
      </c>
      <c r="B17" s="18" t="s">
        <v>63</v>
      </c>
      <c r="C17" s="29">
        <v>1983</v>
      </c>
      <c r="D17" s="30" t="s">
        <v>78</v>
      </c>
      <c r="E17" s="96" t="s">
        <v>86</v>
      </c>
      <c r="F17" s="29">
        <v>2</v>
      </c>
      <c r="G17" s="29">
        <v>2</v>
      </c>
      <c r="H17" s="32">
        <v>1134.6600000000001</v>
      </c>
      <c r="I17" s="32">
        <v>975.56</v>
      </c>
      <c r="J17" s="32">
        <v>787.21</v>
      </c>
      <c r="K17" s="34">
        <v>56</v>
      </c>
      <c r="L17" s="97" t="s">
        <v>87</v>
      </c>
      <c r="M17" s="88">
        <v>6764.72</v>
      </c>
      <c r="N17" s="32">
        <f t="shared" ref="N17:N20" si="2">M17-O17-P17</f>
        <v>6426.48</v>
      </c>
      <c r="O17" s="32"/>
      <c r="P17" s="32">
        <f t="shared" ref="P17:P20" si="3">M17*0.05</f>
        <v>338.24</v>
      </c>
      <c r="Q17" s="32">
        <f t="shared" ref="Q17:Q20" si="4">(I17-J17)*P17/I17</f>
        <v>65.3</v>
      </c>
      <c r="R17" s="32">
        <f t="shared" si="1"/>
        <v>5.96</v>
      </c>
      <c r="S17" s="88">
        <v>17</v>
      </c>
      <c r="T17" s="78"/>
      <c r="U17" s="85">
        <v>6764722</v>
      </c>
      <c r="V17" s="86"/>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110.25" outlineLevel="1">
      <c r="A18" s="61">
        <v>6</v>
      </c>
      <c r="B18" s="18" t="s">
        <v>64</v>
      </c>
      <c r="C18" s="29">
        <v>1978</v>
      </c>
      <c r="D18" s="30" t="s">
        <v>78</v>
      </c>
      <c r="E18" s="96" t="s">
        <v>86</v>
      </c>
      <c r="F18" s="29">
        <v>1</v>
      </c>
      <c r="G18" s="29">
        <v>2</v>
      </c>
      <c r="H18" s="32">
        <v>139</v>
      </c>
      <c r="I18" s="32">
        <v>127</v>
      </c>
      <c r="J18" s="32">
        <v>127</v>
      </c>
      <c r="K18" s="34">
        <v>2</v>
      </c>
      <c r="L18" s="97" t="s">
        <v>88</v>
      </c>
      <c r="M18" s="88">
        <v>2215.4699999999998</v>
      </c>
      <c r="N18" s="32">
        <f t="shared" si="2"/>
        <v>2104.6999999999998</v>
      </c>
      <c r="O18" s="32"/>
      <c r="P18" s="32">
        <f t="shared" si="3"/>
        <v>110.77</v>
      </c>
      <c r="Q18" s="32">
        <f t="shared" si="4"/>
        <v>0</v>
      </c>
      <c r="R18" s="32">
        <f t="shared" si="1"/>
        <v>15.94</v>
      </c>
      <c r="S18" s="88">
        <v>17</v>
      </c>
      <c r="T18" s="78"/>
      <c r="U18" s="85">
        <v>2215466</v>
      </c>
      <c r="V18" s="86"/>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row>
    <row r="19" spans="1:64" ht="189" outlineLevel="1">
      <c r="A19" s="61">
        <v>7</v>
      </c>
      <c r="B19" s="18" t="s">
        <v>65</v>
      </c>
      <c r="C19" s="29">
        <v>1989</v>
      </c>
      <c r="D19" s="30" t="s">
        <v>78</v>
      </c>
      <c r="E19" s="96" t="s">
        <v>86</v>
      </c>
      <c r="F19" s="29">
        <v>2</v>
      </c>
      <c r="G19" s="29">
        <v>2</v>
      </c>
      <c r="H19" s="32">
        <v>1200.2</v>
      </c>
      <c r="I19" s="32">
        <v>975.7</v>
      </c>
      <c r="J19" s="32">
        <v>735.7</v>
      </c>
      <c r="K19" s="34">
        <v>51</v>
      </c>
      <c r="L19" s="97" t="s">
        <v>89</v>
      </c>
      <c r="M19" s="88">
        <v>8419.18</v>
      </c>
      <c r="N19" s="32">
        <f t="shared" si="2"/>
        <v>7998.22</v>
      </c>
      <c r="O19" s="32"/>
      <c r="P19" s="32">
        <f t="shared" si="3"/>
        <v>420.96</v>
      </c>
      <c r="Q19" s="32">
        <f t="shared" si="4"/>
        <v>103.55</v>
      </c>
      <c r="R19" s="32">
        <f t="shared" si="1"/>
        <v>7.01</v>
      </c>
      <c r="S19" s="88">
        <v>17</v>
      </c>
      <c r="T19" s="78"/>
      <c r="U19" s="85">
        <v>8419177</v>
      </c>
      <c r="V19" s="86"/>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row>
    <row r="20" spans="1:64" ht="173.25" outlineLevel="1">
      <c r="A20" s="61">
        <v>8</v>
      </c>
      <c r="B20" s="18" t="s">
        <v>66</v>
      </c>
      <c r="C20" s="29">
        <v>1979</v>
      </c>
      <c r="D20" s="30" t="s">
        <v>90</v>
      </c>
      <c r="E20" s="96" t="s">
        <v>86</v>
      </c>
      <c r="F20" s="29">
        <v>2</v>
      </c>
      <c r="G20" s="29">
        <v>2</v>
      </c>
      <c r="H20" s="32">
        <v>1275.9000000000001</v>
      </c>
      <c r="I20" s="32">
        <v>1091.4000000000001</v>
      </c>
      <c r="J20" s="32">
        <v>933.5</v>
      </c>
      <c r="K20" s="34">
        <v>73</v>
      </c>
      <c r="L20" s="97" t="s">
        <v>91</v>
      </c>
      <c r="M20" s="88">
        <v>8044.97</v>
      </c>
      <c r="N20" s="32">
        <f t="shared" si="2"/>
        <v>7642.72</v>
      </c>
      <c r="O20" s="32"/>
      <c r="P20" s="32">
        <f t="shared" si="3"/>
        <v>402.25</v>
      </c>
      <c r="Q20" s="32">
        <f t="shared" si="4"/>
        <v>58.2</v>
      </c>
      <c r="R20" s="32">
        <f t="shared" si="1"/>
        <v>6.31</v>
      </c>
      <c r="S20" s="88">
        <v>17</v>
      </c>
      <c r="T20" s="78"/>
      <c r="U20" s="85">
        <v>8044969</v>
      </c>
      <c r="V20" s="86"/>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row>
    <row r="21" spans="1:64" ht="31.5">
      <c r="A21" s="61"/>
      <c r="B21" s="63" t="s">
        <v>92</v>
      </c>
      <c r="C21" s="91"/>
      <c r="D21" s="91"/>
      <c r="E21" s="91"/>
      <c r="F21" s="91"/>
      <c r="G21" s="91"/>
      <c r="H21" s="92">
        <f>SUM(H13:H20)</f>
        <v>7615.3</v>
      </c>
      <c r="I21" s="92">
        <f>SUM(I13:I20)</f>
        <v>6453.2</v>
      </c>
      <c r="J21" s="92">
        <f>SUM(J13:J20)</f>
        <v>4884</v>
      </c>
      <c r="K21" s="93">
        <f>SUM(K13:K20)</f>
        <v>387</v>
      </c>
      <c r="L21" s="91"/>
      <c r="M21" s="94">
        <f>SUM(M13:M20)</f>
        <v>50721.19</v>
      </c>
      <c r="N21" s="94">
        <f t="shared" ref="N21:Q21" si="5">SUM(N13:N20)</f>
        <v>48185.13</v>
      </c>
      <c r="O21" s="94">
        <f t="shared" si="5"/>
        <v>0</v>
      </c>
      <c r="P21" s="94">
        <f t="shared" si="5"/>
        <v>2536.06</v>
      </c>
      <c r="Q21" s="94">
        <f t="shared" si="5"/>
        <v>644.48</v>
      </c>
      <c r="R21" s="35" t="s">
        <v>136</v>
      </c>
      <c r="S21" s="91" t="s">
        <v>136</v>
      </c>
      <c r="T21" s="78"/>
      <c r="U21" s="85"/>
      <c r="V21" s="86"/>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row>
    <row r="22" spans="1:64">
      <c r="A22" s="157" t="s">
        <v>93</v>
      </c>
      <c r="B22" s="157"/>
      <c r="C22" s="157"/>
      <c r="D22" s="157"/>
      <c r="E22" s="157"/>
      <c r="F22" s="157"/>
      <c r="G22" s="157"/>
      <c r="H22" s="157"/>
      <c r="I22" s="157"/>
      <c r="J22" s="157"/>
      <c r="K22" s="157"/>
      <c r="L22" s="157"/>
      <c r="M22" s="157"/>
      <c r="N22" s="157"/>
      <c r="O22" s="157"/>
      <c r="P22" s="157"/>
      <c r="Q22" s="157"/>
      <c r="R22" s="157"/>
      <c r="S22" s="157"/>
      <c r="T22" s="78"/>
      <c r="U22" s="85"/>
      <c r="V22" s="86"/>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row>
    <row r="23" spans="1:64" ht="110.25" outlineLevel="1">
      <c r="A23" s="61">
        <v>1</v>
      </c>
      <c r="B23" s="18" t="s">
        <v>49</v>
      </c>
      <c r="C23" s="29">
        <v>1986</v>
      </c>
      <c r="D23" s="30" t="s">
        <v>94</v>
      </c>
      <c r="E23" s="31" t="s">
        <v>155</v>
      </c>
      <c r="F23" s="36" t="s">
        <v>95</v>
      </c>
      <c r="G23" s="36">
        <v>2</v>
      </c>
      <c r="H23" s="37">
        <v>1101.5</v>
      </c>
      <c r="I23" s="37">
        <v>885.5</v>
      </c>
      <c r="J23" s="37">
        <v>620.79999999999995</v>
      </c>
      <c r="K23" s="33">
        <v>40</v>
      </c>
      <c r="L23" s="97" t="s">
        <v>119</v>
      </c>
      <c r="M23" s="64">
        <v>2653.08</v>
      </c>
      <c r="N23" s="32">
        <f t="shared" ref="N23:N25" si="6">M23-O23-P23</f>
        <v>2520.4299999999998</v>
      </c>
      <c r="O23" s="32"/>
      <c r="P23" s="32">
        <f t="shared" ref="P23:P25" si="7">M23*0.05</f>
        <v>132.65</v>
      </c>
      <c r="Q23" s="32">
        <f t="shared" ref="Q23:Q25" si="8">(I23-J23)*P23/I23</f>
        <v>39.65</v>
      </c>
      <c r="R23" s="88">
        <f>M23/H23</f>
        <v>2.41</v>
      </c>
      <c r="S23" s="88">
        <v>17</v>
      </c>
      <c r="T23" s="78"/>
      <c r="U23" s="85">
        <v>2653079.89</v>
      </c>
      <c r="V23" s="86"/>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64" ht="141.75" outlineLevel="1">
      <c r="A24" s="61">
        <v>2</v>
      </c>
      <c r="B24" s="18" t="s">
        <v>50</v>
      </c>
      <c r="C24" s="29">
        <v>1987</v>
      </c>
      <c r="D24" s="30" t="s">
        <v>94</v>
      </c>
      <c r="E24" s="31" t="s">
        <v>155</v>
      </c>
      <c r="F24" s="36" t="s">
        <v>95</v>
      </c>
      <c r="G24" s="36">
        <v>2</v>
      </c>
      <c r="H24" s="37">
        <v>1104.2</v>
      </c>
      <c r="I24" s="37">
        <v>889.7</v>
      </c>
      <c r="J24" s="37">
        <v>763</v>
      </c>
      <c r="K24" s="33">
        <v>39</v>
      </c>
      <c r="L24" s="97" t="s">
        <v>120</v>
      </c>
      <c r="M24" s="64">
        <v>5821.43</v>
      </c>
      <c r="N24" s="32">
        <f t="shared" si="6"/>
        <v>5530.36</v>
      </c>
      <c r="O24" s="32"/>
      <c r="P24" s="32">
        <f t="shared" si="7"/>
        <v>291.07</v>
      </c>
      <c r="Q24" s="32">
        <f t="shared" si="8"/>
        <v>41.45</v>
      </c>
      <c r="R24" s="88">
        <f>M24/H24</f>
        <v>5.27</v>
      </c>
      <c r="S24" s="88">
        <v>17</v>
      </c>
      <c r="T24" s="78"/>
      <c r="U24" s="85">
        <v>5821430.5899999999</v>
      </c>
      <c r="V24" s="86"/>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row>
    <row r="25" spans="1:64" ht="141.75" outlineLevel="1">
      <c r="A25" s="61">
        <v>3</v>
      </c>
      <c r="B25" s="18" t="s">
        <v>51</v>
      </c>
      <c r="C25" s="29">
        <v>1987</v>
      </c>
      <c r="D25" s="30" t="s">
        <v>94</v>
      </c>
      <c r="E25" s="31" t="s">
        <v>155</v>
      </c>
      <c r="F25" s="36" t="s">
        <v>95</v>
      </c>
      <c r="G25" s="36">
        <v>2</v>
      </c>
      <c r="H25" s="37">
        <v>1097.5</v>
      </c>
      <c r="I25" s="37">
        <v>895.2</v>
      </c>
      <c r="J25" s="37">
        <v>678</v>
      </c>
      <c r="K25" s="33">
        <v>31</v>
      </c>
      <c r="L25" s="97" t="s">
        <v>121</v>
      </c>
      <c r="M25" s="64">
        <v>5896.23</v>
      </c>
      <c r="N25" s="32">
        <f t="shared" si="6"/>
        <v>5601.42</v>
      </c>
      <c r="O25" s="32"/>
      <c r="P25" s="32">
        <f t="shared" si="7"/>
        <v>294.81</v>
      </c>
      <c r="Q25" s="32">
        <f t="shared" si="8"/>
        <v>71.53</v>
      </c>
      <c r="R25" s="88">
        <f>M25/H25</f>
        <v>5.37</v>
      </c>
      <c r="S25" s="88">
        <v>17</v>
      </c>
      <c r="T25" s="78"/>
      <c r="U25" s="85">
        <v>5896226.9900000002</v>
      </c>
      <c r="V25" s="86"/>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31.5">
      <c r="A26" s="61"/>
      <c r="B26" s="65" t="s">
        <v>96</v>
      </c>
      <c r="C26" s="91"/>
      <c r="D26" s="91"/>
      <c r="E26" s="91"/>
      <c r="F26" s="91"/>
      <c r="G26" s="98"/>
      <c r="H26" s="92">
        <f>SUM(H23:H25)</f>
        <v>3303.2</v>
      </c>
      <c r="I26" s="92">
        <f>SUM(I23:I25)</f>
        <v>2670.4</v>
      </c>
      <c r="J26" s="92">
        <f>SUM(J23:J25)</f>
        <v>2061.8000000000002</v>
      </c>
      <c r="K26" s="93">
        <f>SUM(K23:K25)</f>
        <v>110</v>
      </c>
      <c r="L26" s="91"/>
      <c r="M26" s="94">
        <f>SUM(M23:M25)</f>
        <v>14370.74</v>
      </c>
      <c r="N26" s="94">
        <f t="shared" ref="N26:Q26" si="9">SUM(N23:N25)</f>
        <v>13652.21</v>
      </c>
      <c r="O26" s="94">
        <f t="shared" si="9"/>
        <v>0</v>
      </c>
      <c r="P26" s="94">
        <f t="shared" si="9"/>
        <v>718.53</v>
      </c>
      <c r="Q26" s="94">
        <f t="shared" si="9"/>
        <v>152.63</v>
      </c>
      <c r="R26" s="95" t="s">
        <v>136</v>
      </c>
      <c r="S26" s="95" t="s">
        <v>136</v>
      </c>
      <c r="T26" s="78"/>
      <c r="U26" s="85"/>
      <c r="V26" s="86"/>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64">
      <c r="A27" s="158" t="s">
        <v>97</v>
      </c>
      <c r="B27" s="158"/>
      <c r="C27" s="158"/>
      <c r="D27" s="158"/>
      <c r="E27" s="158"/>
      <c r="F27" s="158"/>
      <c r="G27" s="158"/>
      <c r="H27" s="158"/>
      <c r="I27" s="158"/>
      <c r="J27" s="158"/>
      <c r="K27" s="158"/>
      <c r="L27" s="158"/>
      <c r="M27" s="158"/>
      <c r="N27" s="158"/>
      <c r="O27" s="158"/>
      <c r="P27" s="158"/>
      <c r="Q27" s="158"/>
      <c r="R27" s="158"/>
      <c r="S27" s="158"/>
      <c r="T27" s="78"/>
      <c r="U27" s="85"/>
      <c r="V27" s="86"/>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row>
    <row r="28" spans="1:64" ht="94.5" outlineLevel="1">
      <c r="A28" s="61">
        <v>1</v>
      </c>
      <c r="B28" s="66" t="s">
        <v>106</v>
      </c>
      <c r="C28" s="38">
        <v>1985</v>
      </c>
      <c r="D28" s="99" t="s">
        <v>78</v>
      </c>
      <c r="E28" s="39" t="s">
        <v>6</v>
      </c>
      <c r="F28" s="99">
        <v>2</v>
      </c>
      <c r="G28" s="100">
        <v>2</v>
      </c>
      <c r="H28" s="32">
        <v>632.1</v>
      </c>
      <c r="I28" s="32">
        <v>583.29999999999995</v>
      </c>
      <c r="J28" s="40">
        <v>503</v>
      </c>
      <c r="K28" s="41">
        <v>29</v>
      </c>
      <c r="L28" s="66" t="s">
        <v>122</v>
      </c>
      <c r="M28" s="40">
        <v>3760.33</v>
      </c>
      <c r="N28" s="32">
        <f t="shared" ref="N28:N31" si="10">M28-O28-P28</f>
        <v>3572.31</v>
      </c>
      <c r="O28" s="32"/>
      <c r="P28" s="32">
        <f t="shared" ref="P28:P31" si="11">M28*0.05</f>
        <v>188.02</v>
      </c>
      <c r="Q28" s="32">
        <f t="shared" ref="Q28:Q31" si="12">(I28-J28)*P28/I28</f>
        <v>25.88</v>
      </c>
      <c r="R28" s="32">
        <f>M28/H28</f>
        <v>5.95</v>
      </c>
      <c r="S28" s="88">
        <v>12.2</v>
      </c>
      <c r="T28" s="78"/>
      <c r="U28" s="85">
        <v>3760334</v>
      </c>
      <c r="V28" s="86"/>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64" ht="94.5" outlineLevel="1">
      <c r="A29" s="61">
        <f>A28+1</f>
        <v>2</v>
      </c>
      <c r="B29" s="66" t="s">
        <v>107</v>
      </c>
      <c r="C29" s="38">
        <v>1985</v>
      </c>
      <c r="D29" s="99" t="s">
        <v>78</v>
      </c>
      <c r="E29" s="39" t="s">
        <v>6</v>
      </c>
      <c r="F29" s="99">
        <v>2</v>
      </c>
      <c r="G29" s="100">
        <v>2</v>
      </c>
      <c r="H29" s="32">
        <v>632.1</v>
      </c>
      <c r="I29" s="32">
        <v>582.70000000000005</v>
      </c>
      <c r="J29" s="40">
        <v>533.70000000000005</v>
      </c>
      <c r="K29" s="41">
        <v>27</v>
      </c>
      <c r="L29" s="66" t="s">
        <v>122</v>
      </c>
      <c r="M29" s="40">
        <v>3760.33</v>
      </c>
      <c r="N29" s="32">
        <f t="shared" si="10"/>
        <v>3572.31</v>
      </c>
      <c r="O29" s="32"/>
      <c r="P29" s="32">
        <f t="shared" si="11"/>
        <v>188.02</v>
      </c>
      <c r="Q29" s="32">
        <f t="shared" si="12"/>
        <v>15.81</v>
      </c>
      <c r="R29" s="32">
        <f>M29/H29</f>
        <v>5.95</v>
      </c>
      <c r="S29" s="88">
        <v>12.2</v>
      </c>
      <c r="T29" s="78"/>
      <c r="U29" s="85">
        <v>3760334</v>
      </c>
      <c r="V29" s="86"/>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row>
    <row r="30" spans="1:64" ht="78.75" outlineLevel="1">
      <c r="A30" s="61">
        <f>A29+1</f>
        <v>3</v>
      </c>
      <c r="B30" s="66" t="s">
        <v>108</v>
      </c>
      <c r="C30" s="38">
        <v>1992</v>
      </c>
      <c r="D30" s="99" t="s">
        <v>78</v>
      </c>
      <c r="E30" s="39" t="s">
        <v>10</v>
      </c>
      <c r="F30" s="99">
        <v>2</v>
      </c>
      <c r="G30" s="100">
        <v>3</v>
      </c>
      <c r="H30" s="42">
        <v>997.6</v>
      </c>
      <c r="I30" s="42">
        <v>904.2</v>
      </c>
      <c r="J30" s="42">
        <v>801.4</v>
      </c>
      <c r="K30" s="41">
        <v>58</v>
      </c>
      <c r="L30" s="66" t="s">
        <v>152</v>
      </c>
      <c r="M30" s="40">
        <v>2745.34</v>
      </c>
      <c r="N30" s="32">
        <f t="shared" si="10"/>
        <v>2608.0700000000002</v>
      </c>
      <c r="O30" s="32"/>
      <c r="P30" s="32">
        <f t="shared" si="11"/>
        <v>137.27000000000001</v>
      </c>
      <c r="Q30" s="32">
        <f t="shared" si="12"/>
        <v>15.61</v>
      </c>
      <c r="R30" s="32">
        <f>M30/H30</f>
        <v>2.75</v>
      </c>
      <c r="S30" s="88">
        <v>12.2</v>
      </c>
      <c r="T30" s="78"/>
      <c r="U30" s="85">
        <v>2745341</v>
      </c>
      <c r="V30" s="86"/>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row>
    <row r="31" spans="1:64" ht="78.75" outlineLevel="1">
      <c r="A31" s="61">
        <f>A30+1</f>
        <v>4</v>
      </c>
      <c r="B31" s="66" t="s">
        <v>109</v>
      </c>
      <c r="C31" s="38">
        <v>1986</v>
      </c>
      <c r="D31" s="99" t="s">
        <v>78</v>
      </c>
      <c r="E31" s="39" t="s">
        <v>10</v>
      </c>
      <c r="F31" s="99">
        <v>2</v>
      </c>
      <c r="G31" s="100">
        <v>3</v>
      </c>
      <c r="H31" s="42">
        <v>1021.4</v>
      </c>
      <c r="I31" s="42">
        <v>952.25</v>
      </c>
      <c r="J31" s="42">
        <v>899.35</v>
      </c>
      <c r="K31" s="41">
        <v>58</v>
      </c>
      <c r="L31" s="66" t="s">
        <v>153</v>
      </c>
      <c r="M31" s="40">
        <v>2745.34</v>
      </c>
      <c r="N31" s="32">
        <f t="shared" si="10"/>
        <v>2608.0700000000002</v>
      </c>
      <c r="O31" s="32"/>
      <c r="P31" s="32">
        <f t="shared" si="11"/>
        <v>137.27000000000001</v>
      </c>
      <c r="Q31" s="32">
        <f t="shared" si="12"/>
        <v>7.63</v>
      </c>
      <c r="R31" s="32">
        <f>M31/H31</f>
        <v>2.69</v>
      </c>
      <c r="S31" s="88">
        <v>12.2</v>
      </c>
      <c r="T31" s="78"/>
      <c r="U31" s="85">
        <v>2745341</v>
      </c>
      <c r="V31" s="86"/>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row>
    <row r="32" spans="1:64" ht="31.5">
      <c r="A32" s="61"/>
      <c r="B32" s="65" t="s">
        <v>98</v>
      </c>
      <c r="C32" s="67"/>
      <c r="D32" s="90"/>
      <c r="E32" s="90"/>
      <c r="F32" s="90"/>
      <c r="G32" s="98"/>
      <c r="H32" s="92">
        <f>SUM(H28:H31)</f>
        <v>3283.2</v>
      </c>
      <c r="I32" s="92">
        <f>SUM(I28:I31)</f>
        <v>3022.5</v>
      </c>
      <c r="J32" s="92">
        <f>SUM(J28:J31)</f>
        <v>2737.5</v>
      </c>
      <c r="K32" s="93">
        <f>SUM(K28:K31)</f>
        <v>172</v>
      </c>
      <c r="L32" s="90"/>
      <c r="M32" s="94">
        <f>SUM(M28:M31)</f>
        <v>13011.34</v>
      </c>
      <c r="N32" s="94">
        <f t="shared" ref="N32:Q32" si="13">SUM(N28:N31)</f>
        <v>12360.76</v>
      </c>
      <c r="O32" s="94">
        <f t="shared" si="13"/>
        <v>0</v>
      </c>
      <c r="P32" s="94">
        <f t="shared" si="13"/>
        <v>650.58000000000004</v>
      </c>
      <c r="Q32" s="94">
        <f t="shared" si="13"/>
        <v>64.930000000000007</v>
      </c>
      <c r="R32" s="35" t="s">
        <v>136</v>
      </c>
      <c r="S32" s="91" t="s">
        <v>136</v>
      </c>
      <c r="T32" s="78"/>
      <c r="U32" s="85"/>
      <c r="V32" s="86"/>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row>
    <row r="33" spans="1:64">
      <c r="A33" s="159" t="s">
        <v>99</v>
      </c>
      <c r="B33" s="159"/>
      <c r="C33" s="159"/>
      <c r="D33" s="159"/>
      <c r="E33" s="159"/>
      <c r="F33" s="159"/>
      <c r="G33" s="159"/>
      <c r="H33" s="159"/>
      <c r="I33" s="159"/>
      <c r="J33" s="159"/>
      <c r="K33" s="159"/>
      <c r="L33" s="159"/>
      <c r="M33" s="159"/>
      <c r="N33" s="159"/>
      <c r="O33" s="159"/>
      <c r="P33" s="159"/>
      <c r="Q33" s="159"/>
      <c r="R33" s="159"/>
      <c r="S33" s="159"/>
      <c r="T33" s="78"/>
      <c r="U33" s="85"/>
      <c r="V33" s="86"/>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row>
    <row r="34" spans="1:64" ht="173.25" outlineLevel="1">
      <c r="A34" s="61">
        <v>1</v>
      </c>
      <c r="B34" s="18" t="s">
        <v>45</v>
      </c>
      <c r="C34" s="43">
        <v>1988</v>
      </c>
      <c r="D34" s="44" t="s">
        <v>78</v>
      </c>
      <c r="E34" s="45" t="s">
        <v>155</v>
      </c>
      <c r="F34" s="46">
        <v>2</v>
      </c>
      <c r="G34" s="43">
        <v>2</v>
      </c>
      <c r="H34" s="32">
        <v>847.4</v>
      </c>
      <c r="I34" s="88">
        <v>771.9</v>
      </c>
      <c r="J34" s="88">
        <f>I34-38.8</f>
        <v>733.1</v>
      </c>
      <c r="K34" s="33">
        <v>36</v>
      </c>
      <c r="L34" s="87" t="s">
        <v>124</v>
      </c>
      <c r="M34" s="32">
        <v>5961.9</v>
      </c>
      <c r="N34" s="32">
        <f t="shared" ref="N34:N37" si="14">M34-O34-P34</f>
        <v>5663.8</v>
      </c>
      <c r="O34" s="32"/>
      <c r="P34" s="32">
        <f t="shared" ref="P34:P36" si="15">M34*0.05</f>
        <v>298.10000000000002</v>
      </c>
      <c r="Q34" s="32">
        <f t="shared" ref="Q34:Q36" si="16">(I34-J34)*P34/I34</f>
        <v>14.98</v>
      </c>
      <c r="R34" s="32">
        <f>M34/H34</f>
        <v>7.04</v>
      </c>
      <c r="S34" s="88">
        <v>17</v>
      </c>
      <c r="T34" s="78"/>
      <c r="U34" s="85">
        <v>5961904</v>
      </c>
      <c r="V34" s="86"/>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row>
    <row r="35" spans="1:64" ht="141.75" outlineLevel="1">
      <c r="A35" s="61">
        <v>2</v>
      </c>
      <c r="B35" s="18" t="s">
        <v>110</v>
      </c>
      <c r="C35" s="43">
        <v>1988</v>
      </c>
      <c r="D35" s="44" t="s">
        <v>78</v>
      </c>
      <c r="E35" s="45" t="s">
        <v>155</v>
      </c>
      <c r="F35" s="46">
        <v>2</v>
      </c>
      <c r="G35" s="43">
        <v>2</v>
      </c>
      <c r="H35" s="32">
        <v>864</v>
      </c>
      <c r="I35" s="88">
        <v>773</v>
      </c>
      <c r="J35" s="88">
        <f>I35-49.3</f>
        <v>723.7</v>
      </c>
      <c r="K35" s="33">
        <v>56</v>
      </c>
      <c r="L35" s="87" t="s">
        <v>125</v>
      </c>
      <c r="M35" s="64">
        <v>5935.59</v>
      </c>
      <c r="N35" s="32">
        <f t="shared" si="14"/>
        <v>5638.81</v>
      </c>
      <c r="O35" s="32"/>
      <c r="P35" s="32">
        <f t="shared" si="15"/>
        <v>296.77999999999997</v>
      </c>
      <c r="Q35" s="32">
        <f t="shared" si="16"/>
        <v>18.93</v>
      </c>
      <c r="R35" s="32">
        <f>M35/H35</f>
        <v>6.87</v>
      </c>
      <c r="S35" s="88">
        <v>17</v>
      </c>
      <c r="T35" s="78"/>
      <c r="U35" s="85">
        <v>5935585</v>
      </c>
      <c r="V35" s="86"/>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row>
    <row r="36" spans="1:64" ht="189" outlineLevel="1">
      <c r="A36" s="61">
        <v>3</v>
      </c>
      <c r="B36" s="18" t="s">
        <v>111</v>
      </c>
      <c r="C36" s="43">
        <v>1990</v>
      </c>
      <c r="D36" s="44" t="s">
        <v>78</v>
      </c>
      <c r="E36" s="45" t="s">
        <v>155</v>
      </c>
      <c r="F36" s="46">
        <v>2</v>
      </c>
      <c r="G36" s="43">
        <v>2</v>
      </c>
      <c r="H36" s="32">
        <v>848.8</v>
      </c>
      <c r="I36" s="88">
        <v>772.34</v>
      </c>
      <c r="J36" s="88">
        <f>I36-76.14</f>
        <v>696.2</v>
      </c>
      <c r="K36" s="33">
        <v>36</v>
      </c>
      <c r="L36" s="87" t="s">
        <v>139</v>
      </c>
      <c r="M36" s="32">
        <v>5903.82</v>
      </c>
      <c r="N36" s="32">
        <f t="shared" si="14"/>
        <v>5608.63</v>
      </c>
      <c r="O36" s="32"/>
      <c r="P36" s="32">
        <f t="shared" si="15"/>
        <v>295.19</v>
      </c>
      <c r="Q36" s="32">
        <f t="shared" si="16"/>
        <v>29.1</v>
      </c>
      <c r="R36" s="32">
        <f>M36/H36</f>
        <v>6.96</v>
      </c>
      <c r="S36" s="88">
        <v>17</v>
      </c>
      <c r="T36" s="78"/>
      <c r="U36" s="85">
        <v>5903819</v>
      </c>
      <c r="V36" s="86"/>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row>
    <row r="37" spans="1:64" ht="173.25" outlineLevel="1">
      <c r="A37" s="61">
        <v>4</v>
      </c>
      <c r="B37" s="18" t="s">
        <v>112</v>
      </c>
      <c r="C37" s="43">
        <v>1990</v>
      </c>
      <c r="D37" s="44" t="s">
        <v>78</v>
      </c>
      <c r="E37" s="45" t="s">
        <v>155</v>
      </c>
      <c r="F37" s="46">
        <v>2</v>
      </c>
      <c r="G37" s="43">
        <v>3</v>
      </c>
      <c r="H37" s="32">
        <v>1184.5</v>
      </c>
      <c r="I37" s="88">
        <v>968</v>
      </c>
      <c r="J37" s="88">
        <f>968-341.7</f>
        <v>626.29999999999995</v>
      </c>
      <c r="K37" s="33">
        <v>48</v>
      </c>
      <c r="L37" s="87" t="s">
        <v>123</v>
      </c>
      <c r="M37" s="64">
        <v>7723.13</v>
      </c>
      <c r="N37" s="32">
        <f t="shared" si="14"/>
        <v>7336.97</v>
      </c>
      <c r="O37" s="32"/>
      <c r="P37" s="32">
        <f>M37*0.05</f>
        <v>386.16</v>
      </c>
      <c r="Q37" s="32">
        <f>(I37-J37)*P37/I37</f>
        <v>136.31</v>
      </c>
      <c r="R37" s="32">
        <f>M37/H37</f>
        <v>6.52</v>
      </c>
      <c r="S37" s="88">
        <v>17</v>
      </c>
      <c r="T37" s="78"/>
      <c r="U37" s="85">
        <v>7723131</v>
      </c>
      <c r="V37" s="86"/>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row>
    <row r="38" spans="1:64">
      <c r="A38" s="61"/>
      <c r="B38" s="65" t="s">
        <v>100</v>
      </c>
      <c r="C38" s="91"/>
      <c r="D38" s="91"/>
      <c r="E38" s="91"/>
      <c r="F38" s="101"/>
      <c r="G38" s="98"/>
      <c r="H38" s="92">
        <f>SUM(H34:H37)</f>
        <v>3744.7</v>
      </c>
      <c r="I38" s="92">
        <f>SUM(I34:I37)</f>
        <v>3285.2</v>
      </c>
      <c r="J38" s="92">
        <f>SUM(J34:J37)</f>
        <v>2779.3</v>
      </c>
      <c r="K38" s="93">
        <f>SUM(K34:K37)</f>
        <v>176</v>
      </c>
      <c r="L38" s="91"/>
      <c r="M38" s="94">
        <f>SUM(M34:M37)</f>
        <v>25524.44</v>
      </c>
      <c r="N38" s="94">
        <f t="shared" ref="N38:Q38" si="17">SUM(N34:N37)</f>
        <v>24248.21</v>
      </c>
      <c r="O38" s="94">
        <f t="shared" si="17"/>
        <v>0</v>
      </c>
      <c r="P38" s="94">
        <f t="shared" si="17"/>
        <v>1276.23</v>
      </c>
      <c r="Q38" s="94">
        <f t="shared" si="17"/>
        <v>199.32</v>
      </c>
      <c r="R38" s="102" t="s">
        <v>136</v>
      </c>
      <c r="S38" s="101" t="s">
        <v>136</v>
      </c>
      <c r="T38" s="78"/>
      <c r="U38" s="85"/>
      <c r="V38" s="86"/>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row>
    <row r="39" spans="1:64">
      <c r="A39" s="158" t="s">
        <v>101</v>
      </c>
      <c r="B39" s="158"/>
      <c r="C39" s="158"/>
      <c r="D39" s="158"/>
      <c r="E39" s="158"/>
      <c r="F39" s="158"/>
      <c r="G39" s="158"/>
      <c r="H39" s="158"/>
      <c r="I39" s="158"/>
      <c r="J39" s="158"/>
      <c r="K39" s="158"/>
      <c r="L39" s="158"/>
      <c r="M39" s="158"/>
      <c r="N39" s="158"/>
      <c r="O39" s="158"/>
      <c r="P39" s="158"/>
      <c r="Q39" s="158"/>
      <c r="R39" s="158"/>
      <c r="S39" s="158"/>
      <c r="T39" s="78"/>
      <c r="U39" s="85"/>
      <c r="V39" s="86"/>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row>
    <row r="40" spans="1:64" ht="50.25" outlineLevel="1">
      <c r="A40" s="61">
        <v>1</v>
      </c>
      <c r="B40" s="68" t="s">
        <v>57</v>
      </c>
      <c r="C40" s="29" t="s">
        <v>7</v>
      </c>
      <c r="D40" s="30" t="s">
        <v>78</v>
      </c>
      <c r="E40" s="31" t="s">
        <v>155</v>
      </c>
      <c r="F40" s="43">
        <v>1</v>
      </c>
      <c r="G40" s="43">
        <v>0</v>
      </c>
      <c r="H40" s="32">
        <v>165.2</v>
      </c>
      <c r="I40" s="32">
        <v>115.1</v>
      </c>
      <c r="J40" s="88"/>
      <c r="K40" s="33">
        <v>14</v>
      </c>
      <c r="L40" s="103" t="s">
        <v>102</v>
      </c>
      <c r="M40" s="88">
        <v>1379.11</v>
      </c>
      <c r="N40" s="32">
        <f t="shared" ref="N40:N41" si="18">M40-O40-P40</f>
        <v>1310.1500000000001</v>
      </c>
      <c r="O40" s="32"/>
      <c r="P40" s="32">
        <f>M40*0.05</f>
        <v>68.959999999999994</v>
      </c>
      <c r="Q40" s="32">
        <f>(I40-J40)*P40/I40</f>
        <v>68.959999999999994</v>
      </c>
      <c r="R40" s="88">
        <f>M40/H40</f>
        <v>8.35</v>
      </c>
      <c r="S40" s="88">
        <v>17</v>
      </c>
      <c r="T40" s="78"/>
      <c r="U40" s="85">
        <v>1379112</v>
      </c>
      <c r="V40" s="86"/>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row>
    <row r="41" spans="1:64" ht="50.25" outlineLevel="1">
      <c r="A41" s="61">
        <f>A40+1</f>
        <v>2</v>
      </c>
      <c r="B41" s="68" t="s">
        <v>58</v>
      </c>
      <c r="C41" s="29">
        <v>2006</v>
      </c>
      <c r="D41" s="30" t="s">
        <v>78</v>
      </c>
      <c r="E41" s="31" t="s">
        <v>155</v>
      </c>
      <c r="F41" s="43">
        <v>1</v>
      </c>
      <c r="G41" s="43">
        <v>0</v>
      </c>
      <c r="H41" s="32">
        <v>165.2</v>
      </c>
      <c r="I41" s="32">
        <v>115.1</v>
      </c>
      <c r="J41" s="88"/>
      <c r="K41" s="33">
        <v>9</v>
      </c>
      <c r="L41" s="103" t="s">
        <v>102</v>
      </c>
      <c r="M41" s="88">
        <v>1379.11</v>
      </c>
      <c r="N41" s="32">
        <f t="shared" si="18"/>
        <v>1310.1500000000001</v>
      </c>
      <c r="O41" s="32"/>
      <c r="P41" s="32">
        <f>M41*0.05</f>
        <v>68.959999999999994</v>
      </c>
      <c r="Q41" s="32">
        <f>(I41-J41)*P41/I41</f>
        <v>68.959999999999994</v>
      </c>
      <c r="R41" s="88">
        <f>M41/H41</f>
        <v>8.35</v>
      </c>
      <c r="S41" s="88">
        <v>17</v>
      </c>
      <c r="T41" s="78"/>
      <c r="U41" s="85">
        <v>1379112</v>
      </c>
      <c r="V41" s="86"/>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row>
    <row r="42" spans="1:64" ht="31.5">
      <c r="A42" s="61"/>
      <c r="B42" s="65" t="s">
        <v>103</v>
      </c>
      <c r="C42" s="91"/>
      <c r="D42" s="91"/>
      <c r="E42" s="91"/>
      <c r="F42" s="98"/>
      <c r="G42" s="98"/>
      <c r="H42" s="94">
        <f>SUM(H40:H41)</f>
        <v>330.4</v>
      </c>
      <c r="I42" s="94">
        <f>SUM(I40:I41)</f>
        <v>230.2</v>
      </c>
      <c r="J42" s="92"/>
      <c r="K42" s="93">
        <f>SUM(K40:K41)</f>
        <v>23</v>
      </c>
      <c r="L42" s="91"/>
      <c r="M42" s="94">
        <f>SUM(M40:M41)</f>
        <v>2758.22</v>
      </c>
      <c r="N42" s="94">
        <f t="shared" ref="N42:Q42" si="19">SUM(N40:N41)</f>
        <v>2620.3000000000002</v>
      </c>
      <c r="O42" s="94">
        <f t="shared" si="19"/>
        <v>0</v>
      </c>
      <c r="P42" s="94">
        <f t="shared" si="19"/>
        <v>137.91999999999999</v>
      </c>
      <c r="Q42" s="94">
        <f t="shared" si="19"/>
        <v>137.91999999999999</v>
      </c>
      <c r="R42" s="95" t="s">
        <v>136</v>
      </c>
      <c r="S42" s="91" t="s">
        <v>136</v>
      </c>
      <c r="T42" s="78"/>
      <c r="U42" s="85"/>
      <c r="V42" s="86"/>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row>
    <row r="43" spans="1:64">
      <c r="A43" s="61"/>
      <c r="B43" s="65"/>
      <c r="C43" s="91"/>
      <c r="D43" s="91"/>
      <c r="E43" s="91"/>
      <c r="F43" s="98"/>
      <c r="G43" s="98"/>
      <c r="H43" s="94"/>
      <c r="I43" s="94"/>
      <c r="J43" s="92"/>
      <c r="K43" s="93"/>
      <c r="L43" s="91"/>
      <c r="M43" s="94"/>
      <c r="N43" s="94"/>
      <c r="O43" s="94"/>
      <c r="P43" s="94"/>
      <c r="Q43" s="94"/>
      <c r="R43" s="95"/>
      <c r="S43" s="91"/>
      <c r="T43" s="78"/>
      <c r="U43" s="85"/>
      <c r="V43" s="86"/>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row>
    <row r="44" spans="1:64" ht="31.5">
      <c r="A44" s="69"/>
      <c r="B44" s="63" t="s">
        <v>142</v>
      </c>
      <c r="C44" s="91"/>
      <c r="D44" s="91"/>
      <c r="E44" s="91"/>
      <c r="F44" s="91"/>
      <c r="G44" s="98"/>
      <c r="H44" s="94">
        <f>H42+H38+H32+H26+H21+H11</f>
        <v>19316.599999999999</v>
      </c>
      <c r="I44" s="94">
        <f>I42+I38+I32+I26+I21+I11</f>
        <v>16205</v>
      </c>
      <c r="J44" s="94">
        <f>J42+J38+J32+J26+J21+J11</f>
        <v>12953.9</v>
      </c>
      <c r="K44" s="93">
        <f>K42+K38+K32+K26+K21+K11</f>
        <v>915</v>
      </c>
      <c r="L44" s="94"/>
      <c r="M44" s="94">
        <f>M42+M38+M32+M26+M21+M11</f>
        <v>112131</v>
      </c>
      <c r="N44" s="94">
        <f>N42+N38+N32+N26+N21+N11</f>
        <v>106524.43</v>
      </c>
      <c r="O44" s="94">
        <f>O42+O38+O32+O26+O21+O11</f>
        <v>0</v>
      </c>
      <c r="P44" s="94">
        <f>P42+P38+P32+P26+P21+P11</f>
        <v>5606.57</v>
      </c>
      <c r="Q44" s="94">
        <f>Q42+Q38+Q32+Q26+Q21+Q11</f>
        <v>1226.8699999999999</v>
      </c>
      <c r="R44" s="95" t="s">
        <v>136</v>
      </c>
      <c r="S44" s="91" t="s">
        <v>136</v>
      </c>
      <c r="T44" s="78"/>
      <c r="U44" s="85"/>
      <c r="V44" s="86"/>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row>
    <row r="45" spans="1:64">
      <c r="N45" s="104"/>
      <c r="P45" s="104"/>
    </row>
    <row r="46" spans="1:64">
      <c r="M46" s="71"/>
    </row>
  </sheetData>
  <mergeCells count="29">
    <mergeCell ref="P2:S2"/>
    <mergeCell ref="A3:S3"/>
    <mergeCell ref="A4:A7"/>
    <mergeCell ref="B4:B7"/>
    <mergeCell ref="C4:D4"/>
    <mergeCell ref="E4:E7"/>
    <mergeCell ref="F4:F7"/>
    <mergeCell ref="G4:G7"/>
    <mergeCell ref="H4:H6"/>
    <mergeCell ref="I4:J4"/>
    <mergeCell ref="K4:K6"/>
    <mergeCell ref="O5:O6"/>
    <mergeCell ref="P5:P6"/>
    <mergeCell ref="L4:L7"/>
    <mergeCell ref="M4:Q4"/>
    <mergeCell ref="R4:R6"/>
    <mergeCell ref="S4:S6"/>
    <mergeCell ref="C5:C7"/>
    <mergeCell ref="D5:D7"/>
    <mergeCell ref="I5:I6"/>
    <mergeCell ref="J5:J6"/>
    <mergeCell ref="M5:M6"/>
    <mergeCell ref="N5:N6"/>
    <mergeCell ref="A22:S22"/>
    <mergeCell ref="A27:S27"/>
    <mergeCell ref="A33:S33"/>
    <mergeCell ref="A39:S39"/>
    <mergeCell ref="A9:S9"/>
    <mergeCell ref="A12:S12"/>
  </mergeCells>
  <printOptions horizontalCentered="1"/>
  <pageMargins left="0.26" right="0.26" top="1.1811023622047245" bottom="0.39370078740157483" header="0.59055118110236227" footer="0.19685039370078741"/>
  <pageSetup paperSize="9" scale="62" fitToHeight="0" orientation="landscape" r:id="rId1"/>
  <headerFooter differentFirst="1"/>
  <rowBreaks count="7" manualBreakCount="7">
    <brk id="14" max="18" man="1"/>
    <brk id="18" max="18" man="1"/>
    <brk id="21" max="18" man="1"/>
    <brk id="26" max="18" man="1"/>
    <brk id="32" max="18" man="1"/>
    <brk id="36" max="18" man="1"/>
    <brk id="44" max="18"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I47"/>
  <sheetViews>
    <sheetView showZeros="0" zoomScale="80" zoomScaleNormal="80" workbookViewId="0">
      <selection activeCell="W1" sqref="W1:AI2"/>
    </sheetView>
  </sheetViews>
  <sheetFormatPr defaultRowHeight="15"/>
  <cols>
    <col min="1" max="1" width="4.28515625" customWidth="1"/>
    <col min="2" max="2" width="24" customWidth="1"/>
    <col min="3" max="3" width="12.42578125" customWidth="1"/>
    <col min="5" max="5" width="11" customWidth="1"/>
    <col min="8" max="8" width="10" bestFit="1" customWidth="1"/>
    <col min="9" max="9" width="11.140625" customWidth="1"/>
    <col min="10" max="10" width="9.7109375" customWidth="1"/>
    <col min="11" max="11" width="10" bestFit="1" customWidth="1"/>
    <col min="15" max="15" width="10.140625" bestFit="1" customWidth="1"/>
    <col min="16" max="16" width="8.42578125" customWidth="1"/>
    <col min="17" max="17" width="8.5703125" customWidth="1"/>
    <col min="18" max="27" width="7.140625" customWidth="1"/>
    <col min="28" max="29" width="8.5703125" customWidth="1"/>
    <col min="30" max="32" width="7.140625" customWidth="1"/>
    <col min="33" max="33" width="9" customWidth="1"/>
    <col min="34" max="34" width="7.140625" customWidth="1"/>
    <col min="35" max="35" width="9" customWidth="1"/>
  </cols>
  <sheetData>
    <row r="1" spans="1:35" ht="18.75">
      <c r="AC1" s="176" t="s">
        <v>145</v>
      </c>
      <c r="AD1" s="176"/>
      <c r="AE1" s="176"/>
      <c r="AF1" s="176"/>
      <c r="AG1" s="176"/>
      <c r="AH1" s="176"/>
      <c r="AI1" s="176"/>
    </row>
    <row r="2" spans="1:35" ht="90.75" customHeight="1">
      <c r="AC2" s="177" t="s">
        <v>158</v>
      </c>
      <c r="AD2" s="177"/>
      <c r="AE2" s="177"/>
      <c r="AF2" s="177"/>
      <c r="AG2" s="177"/>
      <c r="AH2" s="177"/>
      <c r="AI2" s="177"/>
    </row>
    <row r="3" spans="1:35" s="143" customFormat="1" ht="44.25" customHeight="1">
      <c r="A3" s="182" t="s">
        <v>161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1:35" s="141" customFormat="1" ht="25.5" customHeight="1">
      <c r="A4" s="170" t="s">
        <v>8</v>
      </c>
      <c r="B4" s="173" t="s">
        <v>24</v>
      </c>
      <c r="C4" s="168" t="s">
        <v>37</v>
      </c>
      <c r="D4" s="175" t="s">
        <v>11</v>
      </c>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row>
    <row r="5" spans="1:35" s="141" customFormat="1" ht="27.75" customHeight="1">
      <c r="A5" s="170"/>
      <c r="B5" s="173"/>
      <c r="C5" s="172"/>
      <c r="D5" s="175" t="s">
        <v>102</v>
      </c>
      <c r="E5" s="170"/>
      <c r="F5" s="170" t="s">
        <v>156</v>
      </c>
      <c r="G5" s="170"/>
      <c r="H5" s="170" t="s">
        <v>12</v>
      </c>
      <c r="I5" s="170"/>
      <c r="J5" s="170" t="s">
        <v>157</v>
      </c>
      <c r="K5" s="170"/>
      <c r="L5" s="170" t="s">
        <v>13</v>
      </c>
      <c r="M5" s="170"/>
      <c r="N5" s="170" t="s">
        <v>147</v>
      </c>
      <c r="O5" s="170"/>
      <c r="P5" s="173" t="s">
        <v>14</v>
      </c>
      <c r="Q5" s="174"/>
      <c r="R5" s="174"/>
      <c r="S5" s="174"/>
      <c r="T5" s="174"/>
      <c r="U5" s="174"/>
      <c r="V5" s="174"/>
      <c r="W5" s="174"/>
      <c r="X5" s="174"/>
      <c r="Y5" s="174"/>
      <c r="Z5" s="174"/>
      <c r="AA5" s="174"/>
      <c r="AB5" s="174"/>
      <c r="AC5" s="174"/>
      <c r="AD5" s="174"/>
      <c r="AE5" s="174"/>
      <c r="AF5" s="174"/>
      <c r="AG5" s="174"/>
      <c r="AH5" s="174"/>
      <c r="AI5" s="175"/>
    </row>
    <row r="6" spans="1:35" s="141" customFormat="1" ht="15.75" customHeight="1">
      <c r="A6" s="170"/>
      <c r="B6" s="173"/>
      <c r="C6" s="172"/>
      <c r="D6" s="175"/>
      <c r="E6" s="170"/>
      <c r="F6" s="170"/>
      <c r="G6" s="170"/>
      <c r="H6" s="170"/>
      <c r="I6" s="170"/>
      <c r="J6" s="170"/>
      <c r="K6" s="170"/>
      <c r="L6" s="170"/>
      <c r="M6" s="170"/>
      <c r="N6" s="170"/>
      <c r="O6" s="170"/>
      <c r="P6" s="170" t="s">
        <v>15</v>
      </c>
      <c r="Q6" s="170"/>
      <c r="R6" s="170"/>
      <c r="S6" s="170"/>
      <c r="T6" s="170" t="s">
        <v>16</v>
      </c>
      <c r="U6" s="170"/>
      <c r="V6" s="170"/>
      <c r="W6" s="170"/>
      <c r="X6" s="170" t="s">
        <v>17</v>
      </c>
      <c r="Y6" s="170"/>
      <c r="Z6" s="170"/>
      <c r="AA6" s="170"/>
      <c r="AB6" s="170" t="s">
        <v>18</v>
      </c>
      <c r="AC6" s="170"/>
      <c r="AD6" s="170"/>
      <c r="AE6" s="170"/>
      <c r="AF6" s="170" t="s">
        <v>68</v>
      </c>
      <c r="AG6" s="170"/>
      <c r="AH6" s="170" t="s">
        <v>69</v>
      </c>
      <c r="AI6" s="170"/>
    </row>
    <row r="7" spans="1:35" s="141" customFormat="1" ht="39" customHeight="1">
      <c r="A7" s="170"/>
      <c r="B7" s="173"/>
      <c r="C7" s="169"/>
      <c r="D7" s="175"/>
      <c r="E7" s="170"/>
      <c r="F7" s="170"/>
      <c r="G7" s="170"/>
      <c r="H7" s="170"/>
      <c r="I7" s="170"/>
      <c r="J7" s="170"/>
      <c r="K7" s="170"/>
      <c r="L7" s="170"/>
      <c r="M7" s="170"/>
      <c r="N7" s="170"/>
      <c r="O7" s="170"/>
      <c r="P7" s="168" t="s">
        <v>19</v>
      </c>
      <c r="Q7" s="168" t="s">
        <v>22</v>
      </c>
      <c r="R7" s="171" t="s">
        <v>67</v>
      </c>
      <c r="S7" s="171"/>
      <c r="T7" s="170" t="s">
        <v>19</v>
      </c>
      <c r="U7" s="168" t="s">
        <v>22</v>
      </c>
      <c r="V7" s="170" t="s">
        <v>20</v>
      </c>
      <c r="W7" s="170"/>
      <c r="X7" s="170" t="s">
        <v>19</v>
      </c>
      <c r="Y7" s="168" t="s">
        <v>22</v>
      </c>
      <c r="Z7" s="170" t="s">
        <v>21</v>
      </c>
      <c r="AA7" s="170"/>
      <c r="AB7" s="170" t="s">
        <v>19</v>
      </c>
      <c r="AC7" s="168" t="s">
        <v>22</v>
      </c>
      <c r="AD7" s="170" t="s">
        <v>21</v>
      </c>
      <c r="AE7" s="170"/>
      <c r="AF7" s="170"/>
      <c r="AG7" s="170"/>
      <c r="AH7" s="170"/>
      <c r="AI7" s="170"/>
    </row>
    <row r="8" spans="1:35" s="141" customFormat="1" ht="12.75">
      <c r="A8" s="170"/>
      <c r="B8" s="170"/>
      <c r="C8" s="169" t="s">
        <v>22</v>
      </c>
      <c r="D8" s="170" t="s">
        <v>23</v>
      </c>
      <c r="E8" s="170" t="s">
        <v>22</v>
      </c>
      <c r="F8" s="170" t="s">
        <v>23</v>
      </c>
      <c r="G8" s="170" t="s">
        <v>22</v>
      </c>
      <c r="H8" s="170" t="s">
        <v>23</v>
      </c>
      <c r="I8" s="170" t="s">
        <v>22</v>
      </c>
      <c r="J8" s="170" t="s">
        <v>23</v>
      </c>
      <c r="K8" s="170" t="s">
        <v>22</v>
      </c>
      <c r="L8" s="168" t="s">
        <v>9</v>
      </c>
      <c r="M8" s="170" t="s">
        <v>22</v>
      </c>
      <c r="N8" s="170" t="s">
        <v>23</v>
      </c>
      <c r="O8" s="170" t="s">
        <v>22</v>
      </c>
      <c r="P8" s="172"/>
      <c r="Q8" s="172"/>
      <c r="R8" s="168" t="s">
        <v>9</v>
      </c>
      <c r="S8" s="170" t="s">
        <v>22</v>
      </c>
      <c r="T8" s="170"/>
      <c r="U8" s="172"/>
      <c r="V8" s="170" t="s">
        <v>9</v>
      </c>
      <c r="W8" s="170" t="s">
        <v>22</v>
      </c>
      <c r="X8" s="170"/>
      <c r="Y8" s="172"/>
      <c r="Z8" s="170" t="s">
        <v>9</v>
      </c>
      <c r="AA8" s="170" t="s">
        <v>22</v>
      </c>
      <c r="AB8" s="170"/>
      <c r="AC8" s="172"/>
      <c r="AD8" s="170" t="s">
        <v>9</v>
      </c>
      <c r="AE8" s="170" t="s">
        <v>22</v>
      </c>
      <c r="AF8" s="170" t="s">
        <v>19</v>
      </c>
      <c r="AG8" s="170" t="s">
        <v>22</v>
      </c>
      <c r="AH8" s="170" t="s">
        <v>19</v>
      </c>
      <c r="AI8" s="170" t="s">
        <v>22</v>
      </c>
    </row>
    <row r="9" spans="1:35" s="141" customFormat="1" ht="12.75">
      <c r="A9" s="170"/>
      <c r="B9" s="170"/>
      <c r="C9" s="170"/>
      <c r="D9" s="170"/>
      <c r="E9" s="170"/>
      <c r="F9" s="170"/>
      <c r="G9" s="170"/>
      <c r="H9" s="170"/>
      <c r="I9" s="170"/>
      <c r="J9" s="170"/>
      <c r="K9" s="170"/>
      <c r="L9" s="169"/>
      <c r="M9" s="170"/>
      <c r="N9" s="170"/>
      <c r="O9" s="170"/>
      <c r="P9" s="169"/>
      <c r="Q9" s="169"/>
      <c r="R9" s="169"/>
      <c r="S9" s="170"/>
      <c r="T9" s="170"/>
      <c r="U9" s="169"/>
      <c r="V9" s="170"/>
      <c r="W9" s="170"/>
      <c r="X9" s="170"/>
      <c r="Y9" s="169"/>
      <c r="Z9" s="170"/>
      <c r="AA9" s="170"/>
      <c r="AB9" s="170"/>
      <c r="AC9" s="169"/>
      <c r="AD9" s="170"/>
      <c r="AE9" s="170"/>
      <c r="AF9" s="170"/>
      <c r="AG9" s="170"/>
      <c r="AH9" s="170"/>
      <c r="AI9" s="170"/>
    </row>
    <row r="10" spans="1:35" s="15" customFormat="1" ht="12.75">
      <c r="A10" s="138">
        <v>1</v>
      </c>
      <c r="B10" s="138">
        <v>2</v>
      </c>
      <c r="C10" s="138">
        <v>3</v>
      </c>
      <c r="D10" s="138">
        <v>4</v>
      </c>
      <c r="E10" s="138">
        <v>5</v>
      </c>
      <c r="F10" s="138">
        <v>6</v>
      </c>
      <c r="G10" s="138">
        <v>7</v>
      </c>
      <c r="H10" s="138">
        <v>8</v>
      </c>
      <c r="I10" s="138">
        <v>9</v>
      </c>
      <c r="J10" s="138">
        <v>10</v>
      </c>
      <c r="K10" s="138">
        <v>11</v>
      </c>
      <c r="L10" s="138">
        <v>12</v>
      </c>
      <c r="M10" s="138">
        <v>13</v>
      </c>
      <c r="N10" s="138">
        <v>14</v>
      </c>
      <c r="O10" s="138">
        <v>15</v>
      </c>
      <c r="P10" s="138">
        <v>16</v>
      </c>
      <c r="Q10" s="138">
        <v>17</v>
      </c>
      <c r="R10" s="138">
        <v>18</v>
      </c>
      <c r="S10" s="138">
        <v>19</v>
      </c>
      <c r="T10" s="138">
        <v>20</v>
      </c>
      <c r="U10" s="138">
        <v>21</v>
      </c>
      <c r="V10" s="138">
        <v>22</v>
      </c>
      <c r="W10" s="138">
        <v>23</v>
      </c>
      <c r="X10" s="138">
        <v>24</v>
      </c>
      <c r="Y10" s="138">
        <v>25</v>
      </c>
      <c r="Z10" s="138">
        <v>26</v>
      </c>
      <c r="AA10" s="138">
        <v>27</v>
      </c>
      <c r="AB10" s="138">
        <v>28</v>
      </c>
      <c r="AC10" s="138">
        <v>29</v>
      </c>
      <c r="AD10" s="138">
        <v>30</v>
      </c>
      <c r="AE10" s="138">
        <v>31</v>
      </c>
      <c r="AF10" s="138">
        <v>32</v>
      </c>
      <c r="AG10" s="138">
        <v>33</v>
      </c>
      <c r="AH10" s="138">
        <v>34</v>
      </c>
      <c r="AI10" s="138">
        <v>35</v>
      </c>
    </row>
    <row r="11" spans="1:35" s="16" customFormat="1" ht="27" customHeight="1">
      <c r="A11" s="180" t="s">
        <v>38</v>
      </c>
      <c r="B11" s="181"/>
      <c r="C11" s="147">
        <f>E11+I11+K11+M11+O11+Q11+U11+Y11+AC11+AG11+AI11</f>
        <v>5745.07</v>
      </c>
      <c r="D11" s="148">
        <f>D12</f>
        <v>129.6</v>
      </c>
      <c r="E11" s="148">
        <f t="shared" ref="E11:AI11" si="0">E12</f>
        <v>354.43</v>
      </c>
      <c r="F11" s="148">
        <f t="shared" si="0"/>
        <v>0</v>
      </c>
      <c r="G11" s="148">
        <f t="shared" si="0"/>
        <v>0</v>
      </c>
      <c r="H11" s="148">
        <f t="shared" si="0"/>
        <v>892</v>
      </c>
      <c r="I11" s="148">
        <f t="shared" si="0"/>
        <v>1545.39</v>
      </c>
      <c r="J11" s="148">
        <f t="shared" si="0"/>
        <v>815.6</v>
      </c>
      <c r="K11" s="148">
        <f t="shared" si="0"/>
        <v>3379.92</v>
      </c>
      <c r="L11" s="148">
        <f t="shared" si="0"/>
        <v>0</v>
      </c>
      <c r="M11" s="148">
        <f t="shared" si="0"/>
        <v>0</v>
      </c>
      <c r="N11" s="148">
        <f t="shared" si="0"/>
        <v>0</v>
      </c>
      <c r="O11" s="148">
        <f t="shared" si="0"/>
        <v>0</v>
      </c>
      <c r="P11" s="148">
        <f t="shared" si="0"/>
        <v>0</v>
      </c>
      <c r="Q11" s="148">
        <f t="shared" si="0"/>
        <v>0</v>
      </c>
      <c r="R11" s="148">
        <f t="shared" si="0"/>
        <v>0</v>
      </c>
      <c r="S11" s="148">
        <f t="shared" si="0"/>
        <v>0</v>
      </c>
      <c r="T11" s="148">
        <f t="shared" si="0"/>
        <v>0</v>
      </c>
      <c r="U11" s="148">
        <f t="shared" si="0"/>
        <v>0</v>
      </c>
      <c r="V11" s="148">
        <f t="shared" si="0"/>
        <v>0</v>
      </c>
      <c r="W11" s="148">
        <f t="shared" si="0"/>
        <v>0</v>
      </c>
      <c r="X11" s="148">
        <f t="shared" si="0"/>
        <v>0</v>
      </c>
      <c r="Y11" s="148">
        <f t="shared" si="0"/>
        <v>0</v>
      </c>
      <c r="Z11" s="148">
        <f t="shared" si="0"/>
        <v>0</v>
      </c>
      <c r="AA11" s="148">
        <f t="shared" si="0"/>
        <v>0</v>
      </c>
      <c r="AB11" s="148">
        <f t="shared" si="0"/>
        <v>0</v>
      </c>
      <c r="AC11" s="148">
        <f t="shared" si="0"/>
        <v>0</v>
      </c>
      <c r="AD11" s="148">
        <f t="shared" si="0"/>
        <v>0</v>
      </c>
      <c r="AE11" s="148">
        <f t="shared" si="0"/>
        <v>0</v>
      </c>
      <c r="AF11" s="148">
        <f t="shared" si="0"/>
        <v>0</v>
      </c>
      <c r="AG11" s="148">
        <f t="shared" si="0"/>
        <v>0</v>
      </c>
      <c r="AH11" s="148">
        <f t="shared" si="0"/>
        <v>56</v>
      </c>
      <c r="AI11" s="148">
        <f t="shared" si="0"/>
        <v>465.33</v>
      </c>
    </row>
    <row r="12" spans="1:35" s="4" customFormat="1" ht="33.75" customHeight="1">
      <c r="A12" s="5">
        <v>1</v>
      </c>
      <c r="B12" s="2" t="s">
        <v>39</v>
      </c>
      <c r="C12" s="19">
        <f t="shared" ref="C12:C38" si="1">E12+I12+K12+M12+O12+Q12+U12+Y12+AC12+AG12+AI12</f>
        <v>5745.07</v>
      </c>
      <c r="D12" s="3">
        <v>129.6</v>
      </c>
      <c r="E12" s="3">
        <v>354.43</v>
      </c>
      <c r="F12" s="3"/>
      <c r="G12" s="3"/>
      <c r="H12" s="3">
        <v>892</v>
      </c>
      <c r="I12" s="3">
        <v>1545.39</v>
      </c>
      <c r="J12" s="3">
        <v>815.6</v>
      </c>
      <c r="K12" s="3">
        <v>3379.92</v>
      </c>
      <c r="L12" s="3"/>
      <c r="M12" s="3"/>
      <c r="N12" s="3"/>
      <c r="O12" s="3"/>
      <c r="P12" s="24"/>
      <c r="Q12" s="6"/>
      <c r="R12" s="24"/>
      <c r="S12" s="6"/>
      <c r="T12" s="24"/>
      <c r="U12" s="6"/>
      <c r="V12" s="24"/>
      <c r="W12" s="6"/>
      <c r="X12" s="24"/>
      <c r="Y12" s="6"/>
      <c r="Z12" s="24"/>
      <c r="AA12" s="6"/>
      <c r="AB12" s="24"/>
      <c r="AC12" s="6"/>
      <c r="AD12" s="24"/>
      <c r="AE12" s="6"/>
      <c r="AF12" s="24"/>
      <c r="AG12" s="6"/>
      <c r="AH12" s="24">
        <v>56</v>
      </c>
      <c r="AI12" s="6">
        <v>465.33</v>
      </c>
    </row>
    <row r="13" spans="1:35" s="16" customFormat="1" ht="27" customHeight="1">
      <c r="A13" s="180" t="s">
        <v>150</v>
      </c>
      <c r="B13" s="181"/>
      <c r="C13" s="147">
        <f t="shared" si="1"/>
        <v>50721.19</v>
      </c>
      <c r="D13" s="148">
        <f>SUM(D14:D21)</f>
        <v>4383.38</v>
      </c>
      <c r="E13" s="148">
        <f t="shared" ref="E13:AI13" si="2">SUM(E14:E21)</f>
        <v>10273.379999999999</v>
      </c>
      <c r="F13" s="148">
        <f t="shared" si="2"/>
        <v>0</v>
      </c>
      <c r="G13" s="148">
        <f t="shared" si="2"/>
        <v>0</v>
      </c>
      <c r="H13" s="148">
        <f t="shared" si="2"/>
        <v>8125.1</v>
      </c>
      <c r="I13" s="148">
        <f t="shared" si="2"/>
        <v>9345.93</v>
      </c>
      <c r="J13" s="148">
        <f t="shared" si="2"/>
        <v>10823.4</v>
      </c>
      <c r="K13" s="148">
        <f t="shared" si="2"/>
        <v>23195.96</v>
      </c>
      <c r="L13" s="148">
        <f t="shared" si="2"/>
        <v>0</v>
      </c>
      <c r="M13" s="148">
        <f t="shared" si="2"/>
        <v>0</v>
      </c>
      <c r="N13" s="148">
        <f t="shared" si="2"/>
        <v>0</v>
      </c>
      <c r="O13" s="148">
        <f t="shared" si="2"/>
        <v>0</v>
      </c>
      <c r="P13" s="148">
        <f t="shared" si="2"/>
        <v>1899</v>
      </c>
      <c r="Q13" s="148">
        <f t="shared" si="2"/>
        <v>964.97</v>
      </c>
      <c r="R13" s="148">
        <f t="shared" si="2"/>
        <v>0</v>
      </c>
      <c r="S13" s="148">
        <f t="shared" si="2"/>
        <v>0</v>
      </c>
      <c r="T13" s="148">
        <f t="shared" si="2"/>
        <v>735.8</v>
      </c>
      <c r="U13" s="148">
        <f t="shared" si="2"/>
        <v>838.35</v>
      </c>
      <c r="V13" s="148">
        <f t="shared" si="2"/>
        <v>0</v>
      </c>
      <c r="W13" s="148">
        <f t="shared" si="2"/>
        <v>0</v>
      </c>
      <c r="X13" s="148">
        <f t="shared" si="2"/>
        <v>0</v>
      </c>
      <c r="Y13" s="148">
        <f t="shared" si="2"/>
        <v>0</v>
      </c>
      <c r="Z13" s="148">
        <f t="shared" si="2"/>
        <v>0</v>
      </c>
      <c r="AA13" s="148">
        <f t="shared" si="2"/>
        <v>0</v>
      </c>
      <c r="AB13" s="148">
        <f t="shared" si="2"/>
        <v>1403.2</v>
      </c>
      <c r="AC13" s="148">
        <f t="shared" si="2"/>
        <v>2135.92</v>
      </c>
      <c r="AD13" s="148">
        <f t="shared" si="2"/>
        <v>11</v>
      </c>
      <c r="AE13" s="148">
        <f t="shared" si="2"/>
        <v>54.55</v>
      </c>
      <c r="AF13" s="148">
        <f t="shared" si="2"/>
        <v>626.78</v>
      </c>
      <c r="AG13" s="148">
        <f t="shared" si="2"/>
        <v>3966.68</v>
      </c>
      <c r="AH13" s="148">
        <f t="shared" si="2"/>
        <v>0</v>
      </c>
      <c r="AI13" s="148">
        <f t="shared" si="2"/>
        <v>0</v>
      </c>
    </row>
    <row r="14" spans="1:35" s="4" customFormat="1" ht="33.75" customHeight="1">
      <c r="A14" s="5">
        <v>2</v>
      </c>
      <c r="B14" s="20" t="s">
        <v>59</v>
      </c>
      <c r="C14" s="19">
        <f t="shared" si="1"/>
        <v>6511.49</v>
      </c>
      <c r="D14" s="3">
        <v>310.66000000000003</v>
      </c>
      <c r="E14" s="3">
        <v>1722.74</v>
      </c>
      <c r="F14" s="3"/>
      <c r="G14" s="3"/>
      <c r="H14" s="3">
        <v>404</v>
      </c>
      <c r="I14" s="3">
        <v>760.86</v>
      </c>
      <c r="J14" s="3">
        <v>1278.8</v>
      </c>
      <c r="K14" s="3">
        <v>2766.91</v>
      </c>
      <c r="L14" s="3"/>
      <c r="M14" s="3"/>
      <c r="N14" s="3"/>
      <c r="O14" s="3"/>
      <c r="P14" s="24">
        <v>110</v>
      </c>
      <c r="Q14" s="6">
        <v>99.11</v>
      </c>
      <c r="R14" s="24"/>
      <c r="S14" s="6"/>
      <c r="T14" s="24">
        <v>290.8</v>
      </c>
      <c r="U14" s="6">
        <v>374.38</v>
      </c>
      <c r="V14" s="24"/>
      <c r="W14" s="6"/>
      <c r="X14" s="24"/>
      <c r="Y14" s="6"/>
      <c r="Z14" s="24"/>
      <c r="AA14" s="6"/>
      <c r="AB14" s="24">
        <v>280</v>
      </c>
      <c r="AC14" s="6">
        <v>357.93</v>
      </c>
      <c r="AD14" s="24">
        <v>1</v>
      </c>
      <c r="AE14" s="6">
        <v>4.96</v>
      </c>
      <c r="AF14" s="24">
        <v>102</v>
      </c>
      <c r="AG14" s="6">
        <v>429.56</v>
      </c>
      <c r="AH14" s="24"/>
      <c r="AI14" s="6"/>
    </row>
    <row r="15" spans="1:35" s="4" customFormat="1" ht="33.75" customHeight="1">
      <c r="A15" s="5">
        <v>3</v>
      </c>
      <c r="B15" s="20" t="s">
        <v>60</v>
      </c>
      <c r="C15" s="19">
        <f t="shared" si="1"/>
        <v>3527.8</v>
      </c>
      <c r="D15" s="3">
        <v>600.79999999999995</v>
      </c>
      <c r="E15" s="3">
        <v>442.42</v>
      </c>
      <c r="F15" s="3"/>
      <c r="G15" s="3"/>
      <c r="H15" s="3"/>
      <c r="I15" s="3"/>
      <c r="J15" s="3">
        <v>661.49</v>
      </c>
      <c r="K15" s="3">
        <v>2073.6</v>
      </c>
      <c r="L15" s="3"/>
      <c r="M15" s="3"/>
      <c r="N15" s="3"/>
      <c r="O15" s="3"/>
      <c r="P15" s="24"/>
      <c r="Q15" s="6"/>
      <c r="R15" s="24"/>
      <c r="S15" s="6"/>
      <c r="T15" s="24"/>
      <c r="U15" s="6"/>
      <c r="V15" s="24"/>
      <c r="W15" s="6"/>
      <c r="X15" s="24"/>
      <c r="Y15" s="6"/>
      <c r="Z15" s="24"/>
      <c r="AA15" s="6"/>
      <c r="AB15" s="24">
        <v>213</v>
      </c>
      <c r="AC15" s="6">
        <v>348.68</v>
      </c>
      <c r="AD15" s="24">
        <v>2</v>
      </c>
      <c r="AE15" s="6">
        <v>9.92</v>
      </c>
      <c r="AF15" s="6">
        <v>107.7</v>
      </c>
      <c r="AG15" s="6">
        <v>663.1</v>
      </c>
      <c r="AH15" s="24"/>
      <c r="AI15" s="6"/>
    </row>
    <row r="16" spans="1:35" s="4" customFormat="1" ht="33.75" customHeight="1">
      <c r="A16" s="5">
        <v>4</v>
      </c>
      <c r="B16" s="20" t="s">
        <v>61</v>
      </c>
      <c r="C16" s="19">
        <f t="shared" si="1"/>
        <v>8040.83</v>
      </c>
      <c r="D16" s="3">
        <v>667.12</v>
      </c>
      <c r="E16" s="3">
        <v>1764.88</v>
      </c>
      <c r="F16" s="3"/>
      <c r="G16" s="3"/>
      <c r="H16" s="3">
        <v>1412</v>
      </c>
      <c r="I16" s="3">
        <v>1471.68</v>
      </c>
      <c r="J16" s="3">
        <v>1512.9</v>
      </c>
      <c r="K16" s="3">
        <f>3004.43</f>
        <v>3004.43</v>
      </c>
      <c r="L16" s="3"/>
      <c r="M16" s="3"/>
      <c r="N16" s="3"/>
      <c r="O16" s="3"/>
      <c r="P16" s="24">
        <v>374</v>
      </c>
      <c r="Q16" s="6">
        <v>162.53</v>
      </c>
      <c r="R16" s="24"/>
      <c r="S16" s="6"/>
      <c r="T16" s="24">
        <v>431</v>
      </c>
      <c r="U16" s="6">
        <v>406.69</v>
      </c>
      <c r="V16" s="24"/>
      <c r="W16" s="6"/>
      <c r="X16" s="24"/>
      <c r="Y16" s="6"/>
      <c r="Z16" s="24"/>
      <c r="AA16" s="6"/>
      <c r="AB16" s="24">
        <v>388.6</v>
      </c>
      <c r="AC16" s="6">
        <v>554.92999999999995</v>
      </c>
      <c r="AD16" s="24">
        <v>2</v>
      </c>
      <c r="AE16" s="6">
        <v>9.92</v>
      </c>
      <c r="AF16" s="24">
        <v>115.5</v>
      </c>
      <c r="AG16" s="6">
        <v>675.69</v>
      </c>
      <c r="AH16" s="24"/>
      <c r="AI16" s="6"/>
    </row>
    <row r="17" spans="1:35" s="4" customFormat="1" ht="33.75" customHeight="1">
      <c r="A17" s="5">
        <v>5</v>
      </c>
      <c r="B17" s="20" t="s">
        <v>62</v>
      </c>
      <c r="C17" s="19">
        <f t="shared" si="1"/>
        <v>7196.73</v>
      </c>
      <c r="D17" s="3">
        <v>663.04</v>
      </c>
      <c r="E17" s="3">
        <v>1513.67</v>
      </c>
      <c r="F17" s="3"/>
      <c r="G17" s="3"/>
      <c r="H17" s="3">
        <v>1499</v>
      </c>
      <c r="I17" s="3">
        <v>1600.38</v>
      </c>
      <c r="J17" s="3">
        <v>1974.48</v>
      </c>
      <c r="K17" s="3">
        <v>3275.27</v>
      </c>
      <c r="L17" s="3"/>
      <c r="M17" s="3"/>
      <c r="N17" s="3"/>
      <c r="O17" s="3"/>
      <c r="P17" s="24">
        <v>374</v>
      </c>
      <c r="Q17" s="6">
        <v>162.53</v>
      </c>
      <c r="R17" s="24"/>
      <c r="S17" s="6"/>
      <c r="T17" s="24"/>
      <c r="U17" s="6"/>
      <c r="V17" s="24"/>
      <c r="W17" s="6"/>
      <c r="X17" s="24"/>
      <c r="Y17" s="6"/>
      <c r="Z17" s="24"/>
      <c r="AA17" s="6"/>
      <c r="AB17" s="24"/>
      <c r="AC17" s="6"/>
      <c r="AD17" s="24"/>
      <c r="AE17" s="6"/>
      <c r="AF17" s="24">
        <v>114.5</v>
      </c>
      <c r="AG17" s="6">
        <v>644.88</v>
      </c>
      <c r="AH17" s="24"/>
      <c r="AI17" s="6"/>
    </row>
    <row r="18" spans="1:35" s="4" customFormat="1" ht="33.75" customHeight="1">
      <c r="A18" s="5">
        <v>6</v>
      </c>
      <c r="B18" s="20" t="s">
        <v>63</v>
      </c>
      <c r="C18" s="19">
        <f t="shared" si="1"/>
        <v>6764.72</v>
      </c>
      <c r="D18" s="3">
        <v>627.6</v>
      </c>
      <c r="E18" s="3">
        <v>1222.46</v>
      </c>
      <c r="F18" s="3"/>
      <c r="G18" s="3"/>
      <c r="H18" s="3">
        <v>1424.6</v>
      </c>
      <c r="I18" s="3">
        <v>1241.47</v>
      </c>
      <c r="J18" s="3">
        <v>1269.8</v>
      </c>
      <c r="K18" s="3">
        <v>3797.21</v>
      </c>
      <c r="L18" s="3"/>
      <c r="M18" s="3"/>
      <c r="N18" s="3"/>
      <c r="O18" s="3"/>
      <c r="P18" s="24">
        <v>374</v>
      </c>
      <c r="Q18" s="6">
        <v>162.61000000000001</v>
      </c>
      <c r="R18" s="24"/>
      <c r="S18" s="6"/>
      <c r="T18" s="24"/>
      <c r="U18" s="6"/>
      <c r="V18" s="24"/>
      <c r="W18" s="6"/>
      <c r="X18" s="24"/>
      <c r="Y18" s="6"/>
      <c r="Z18" s="24"/>
      <c r="AA18" s="6"/>
      <c r="AB18" s="24"/>
      <c r="AC18" s="6"/>
      <c r="AD18" s="24"/>
      <c r="AE18" s="6"/>
      <c r="AF18" s="24"/>
      <c r="AG18" s="6">
        <v>340.97</v>
      </c>
      <c r="AH18" s="24"/>
      <c r="AI18" s="6"/>
    </row>
    <row r="19" spans="1:35" s="4" customFormat="1" ht="33.75" customHeight="1">
      <c r="A19" s="5">
        <v>7</v>
      </c>
      <c r="B19" s="20" t="s">
        <v>64</v>
      </c>
      <c r="C19" s="19">
        <f t="shared" si="1"/>
        <v>2215.4699999999998</v>
      </c>
      <c r="D19" s="3">
        <v>111.15</v>
      </c>
      <c r="E19" s="3">
        <v>638.13</v>
      </c>
      <c r="F19" s="3"/>
      <c r="G19" s="3"/>
      <c r="H19" s="3">
        <v>255</v>
      </c>
      <c r="I19" s="3">
        <v>220.55</v>
      </c>
      <c r="J19" s="3">
        <v>386.03</v>
      </c>
      <c r="K19" s="3">
        <v>1109.44</v>
      </c>
      <c r="L19" s="3"/>
      <c r="M19" s="3"/>
      <c r="N19" s="3"/>
      <c r="O19" s="3"/>
      <c r="P19" s="24"/>
      <c r="Q19" s="6"/>
      <c r="R19" s="24"/>
      <c r="S19" s="6"/>
      <c r="T19" s="24"/>
      <c r="U19" s="6"/>
      <c r="V19" s="24"/>
      <c r="W19" s="6"/>
      <c r="X19" s="24"/>
      <c r="Y19" s="6"/>
      <c r="Z19" s="24"/>
      <c r="AA19" s="6"/>
      <c r="AB19" s="24">
        <v>28</v>
      </c>
      <c r="AC19" s="6">
        <v>44.45</v>
      </c>
      <c r="AD19" s="24"/>
      <c r="AE19" s="6"/>
      <c r="AF19" s="24">
        <v>26</v>
      </c>
      <c r="AG19" s="6">
        <v>202.9</v>
      </c>
      <c r="AH19" s="24"/>
      <c r="AI19" s="6"/>
    </row>
    <row r="20" spans="1:35" s="4" customFormat="1" ht="33.75" customHeight="1">
      <c r="A20" s="5">
        <v>8</v>
      </c>
      <c r="B20" s="20" t="s">
        <v>65</v>
      </c>
      <c r="C20" s="19">
        <f t="shared" si="1"/>
        <v>8419.18</v>
      </c>
      <c r="D20" s="3">
        <v>646.25</v>
      </c>
      <c r="E20" s="3">
        <v>1577.25</v>
      </c>
      <c r="F20" s="3"/>
      <c r="G20" s="3"/>
      <c r="H20" s="3">
        <v>1487</v>
      </c>
      <c r="I20" s="3">
        <v>1868.33</v>
      </c>
      <c r="J20" s="3">
        <v>1376</v>
      </c>
      <c r="K20" s="3">
        <v>3938.38</v>
      </c>
      <c r="L20" s="3"/>
      <c r="M20" s="3"/>
      <c r="N20" s="3"/>
      <c r="O20" s="3"/>
      <c r="P20" s="24">
        <v>377</v>
      </c>
      <c r="Q20" s="6">
        <v>140.69</v>
      </c>
      <c r="R20" s="24"/>
      <c r="S20" s="6"/>
      <c r="T20" s="24">
        <v>14</v>
      </c>
      <c r="U20" s="6">
        <v>57.28</v>
      </c>
      <c r="V20" s="24"/>
      <c r="W20" s="6"/>
      <c r="X20" s="24"/>
      <c r="Y20" s="6"/>
      <c r="Z20" s="24"/>
      <c r="AA20" s="6"/>
      <c r="AB20" s="24">
        <v>277.60000000000002</v>
      </c>
      <c r="AC20" s="6">
        <v>428.83</v>
      </c>
      <c r="AD20" s="24">
        <v>4</v>
      </c>
      <c r="AE20" s="6">
        <v>19.829999999999998</v>
      </c>
      <c r="AF20" s="24">
        <v>129.08000000000001</v>
      </c>
      <c r="AG20" s="6">
        <v>408.42</v>
      </c>
      <c r="AH20" s="24"/>
      <c r="AI20" s="6"/>
    </row>
    <row r="21" spans="1:35" s="4" customFormat="1" ht="33.75" customHeight="1">
      <c r="A21" s="5">
        <v>9</v>
      </c>
      <c r="B21" s="20" t="s">
        <v>66</v>
      </c>
      <c r="C21" s="19">
        <f t="shared" si="1"/>
        <v>8044.97</v>
      </c>
      <c r="D21" s="3">
        <v>756.76</v>
      </c>
      <c r="E21" s="3">
        <v>1391.83</v>
      </c>
      <c r="F21" s="3"/>
      <c r="G21" s="3"/>
      <c r="H21" s="3">
        <v>1643.5</v>
      </c>
      <c r="I21" s="3">
        <v>2182.66</v>
      </c>
      <c r="J21" s="3">
        <v>2363.9</v>
      </c>
      <c r="K21" s="3">
        <v>3230.72</v>
      </c>
      <c r="L21" s="3"/>
      <c r="M21" s="3"/>
      <c r="N21" s="3"/>
      <c r="O21" s="3"/>
      <c r="P21" s="24">
        <v>290</v>
      </c>
      <c r="Q21" s="6">
        <v>237.5</v>
      </c>
      <c r="R21" s="24"/>
      <c r="S21" s="6"/>
      <c r="T21" s="24"/>
      <c r="U21" s="6"/>
      <c r="V21" s="24"/>
      <c r="W21" s="6"/>
      <c r="X21" s="24"/>
      <c r="Y21" s="6"/>
      <c r="Z21" s="24"/>
      <c r="AA21" s="6"/>
      <c r="AB21" s="24">
        <v>216</v>
      </c>
      <c r="AC21" s="6">
        <v>401.1</v>
      </c>
      <c r="AD21" s="24">
        <v>2</v>
      </c>
      <c r="AE21" s="6">
        <v>9.92</v>
      </c>
      <c r="AF21" s="24">
        <v>32</v>
      </c>
      <c r="AG21" s="6">
        <v>601.16</v>
      </c>
      <c r="AH21" s="24"/>
      <c r="AI21" s="6"/>
    </row>
    <row r="22" spans="1:35" s="16" customFormat="1" ht="27" customHeight="1">
      <c r="A22" s="180" t="s">
        <v>41</v>
      </c>
      <c r="B22" s="181"/>
      <c r="C22" s="147">
        <f t="shared" si="1"/>
        <v>14370.74</v>
      </c>
      <c r="D22" s="148">
        <f>SUM(D23:D25)</f>
        <v>35.6</v>
      </c>
      <c r="E22" s="148">
        <f t="shared" ref="E22:AI22" si="3">SUM(E23:E25)</f>
        <v>1428.81</v>
      </c>
      <c r="F22" s="148">
        <f t="shared" si="3"/>
        <v>0</v>
      </c>
      <c r="G22" s="148">
        <f t="shared" si="3"/>
        <v>0</v>
      </c>
      <c r="H22" s="148">
        <f t="shared" si="3"/>
        <v>1609</v>
      </c>
      <c r="I22" s="148">
        <f t="shared" si="3"/>
        <v>2172</v>
      </c>
      <c r="J22" s="148">
        <f t="shared" si="3"/>
        <v>2143.8000000000002</v>
      </c>
      <c r="K22" s="148">
        <f t="shared" si="3"/>
        <v>5118.8100000000004</v>
      </c>
      <c r="L22" s="148">
        <f t="shared" si="3"/>
        <v>0</v>
      </c>
      <c r="M22" s="148">
        <f t="shared" si="3"/>
        <v>0</v>
      </c>
      <c r="N22" s="148">
        <f t="shared" si="3"/>
        <v>443</v>
      </c>
      <c r="O22" s="148">
        <f t="shared" si="3"/>
        <v>3460.81</v>
      </c>
      <c r="P22" s="148">
        <f t="shared" si="3"/>
        <v>1164</v>
      </c>
      <c r="Q22" s="148">
        <f t="shared" si="3"/>
        <v>535.61</v>
      </c>
      <c r="R22" s="148">
        <f t="shared" si="3"/>
        <v>0</v>
      </c>
      <c r="S22" s="148">
        <f t="shared" si="3"/>
        <v>0</v>
      </c>
      <c r="T22" s="148">
        <f t="shared" si="3"/>
        <v>0</v>
      </c>
      <c r="U22" s="148">
        <f t="shared" si="3"/>
        <v>0</v>
      </c>
      <c r="V22" s="148">
        <f t="shared" si="3"/>
        <v>0</v>
      </c>
      <c r="W22" s="148">
        <f t="shared" si="3"/>
        <v>0</v>
      </c>
      <c r="X22" s="148">
        <f t="shared" si="3"/>
        <v>0</v>
      </c>
      <c r="Y22" s="148">
        <f t="shared" si="3"/>
        <v>0</v>
      </c>
      <c r="Z22" s="148">
        <f t="shared" si="3"/>
        <v>0</v>
      </c>
      <c r="AA22" s="148">
        <f t="shared" si="3"/>
        <v>0</v>
      </c>
      <c r="AB22" s="148">
        <f t="shared" si="3"/>
        <v>109</v>
      </c>
      <c r="AC22" s="148">
        <f t="shared" si="3"/>
        <v>148</v>
      </c>
      <c r="AD22" s="148">
        <f t="shared" si="3"/>
        <v>0</v>
      </c>
      <c r="AE22" s="148">
        <f t="shared" si="3"/>
        <v>0</v>
      </c>
      <c r="AF22" s="148">
        <f t="shared" si="3"/>
        <v>146</v>
      </c>
      <c r="AG22" s="148">
        <f t="shared" si="3"/>
        <v>1112.7</v>
      </c>
      <c r="AH22" s="148">
        <f t="shared" si="3"/>
        <v>168.5</v>
      </c>
      <c r="AI22" s="148">
        <f t="shared" si="3"/>
        <v>394</v>
      </c>
    </row>
    <row r="23" spans="1:35" s="4" customFormat="1" ht="33.75" customHeight="1">
      <c r="A23" s="5">
        <v>10</v>
      </c>
      <c r="B23" s="20" t="s">
        <v>49</v>
      </c>
      <c r="C23" s="19">
        <f t="shared" si="1"/>
        <v>2653.08</v>
      </c>
      <c r="D23" s="22">
        <v>4.8</v>
      </c>
      <c r="E23" s="22">
        <v>331.21</v>
      </c>
      <c r="F23" s="22"/>
      <c r="G23" s="22"/>
      <c r="H23" s="22"/>
      <c r="I23" s="22"/>
      <c r="J23" s="22">
        <v>166.8</v>
      </c>
      <c r="K23" s="22">
        <v>458.81</v>
      </c>
      <c r="L23" s="47"/>
      <c r="M23" s="47"/>
      <c r="N23" s="22">
        <v>150</v>
      </c>
      <c r="O23" s="22">
        <v>1180.75</v>
      </c>
      <c r="P23" s="22">
        <v>390</v>
      </c>
      <c r="Q23" s="22">
        <v>177.61</v>
      </c>
      <c r="R23" s="47"/>
      <c r="S23" s="47"/>
      <c r="T23" s="47"/>
      <c r="U23" s="47"/>
      <c r="V23" s="47"/>
      <c r="W23" s="47"/>
      <c r="X23" s="47"/>
      <c r="Y23" s="47"/>
      <c r="Z23" s="47"/>
      <c r="AA23" s="47"/>
      <c r="AB23" s="47"/>
      <c r="AC23" s="47"/>
      <c r="AD23" s="47"/>
      <c r="AE23" s="47"/>
      <c r="AF23" s="47">
        <v>70</v>
      </c>
      <c r="AG23" s="47">
        <v>504.7</v>
      </c>
      <c r="AH23" s="47"/>
      <c r="AI23" s="47"/>
    </row>
    <row r="24" spans="1:35" s="4" customFormat="1" ht="33.75" customHeight="1">
      <c r="A24" s="5">
        <v>11</v>
      </c>
      <c r="B24" s="20" t="s">
        <v>50</v>
      </c>
      <c r="C24" s="19">
        <f t="shared" si="1"/>
        <v>5821.43</v>
      </c>
      <c r="D24" s="22">
        <v>15.3</v>
      </c>
      <c r="E24" s="22">
        <v>548.79999999999995</v>
      </c>
      <c r="F24" s="22"/>
      <c r="G24" s="22"/>
      <c r="H24" s="22">
        <v>804</v>
      </c>
      <c r="I24" s="22">
        <v>1086</v>
      </c>
      <c r="J24" s="22">
        <v>987</v>
      </c>
      <c r="K24" s="22">
        <v>2330</v>
      </c>
      <c r="L24" s="47"/>
      <c r="M24" s="47"/>
      <c r="N24" s="22">
        <v>143</v>
      </c>
      <c r="O24" s="22">
        <v>1102.6300000000001</v>
      </c>
      <c r="P24" s="22">
        <v>385</v>
      </c>
      <c r="Q24" s="22">
        <v>179</v>
      </c>
      <c r="R24" s="47"/>
      <c r="S24" s="47"/>
      <c r="T24" s="47"/>
      <c r="U24" s="47"/>
      <c r="V24" s="47"/>
      <c r="W24" s="47"/>
      <c r="X24" s="47"/>
      <c r="Y24" s="47"/>
      <c r="Z24" s="47"/>
      <c r="AA24" s="47"/>
      <c r="AB24" s="47">
        <v>54</v>
      </c>
      <c r="AC24" s="47">
        <v>74</v>
      </c>
      <c r="AD24" s="47"/>
      <c r="AE24" s="47"/>
      <c r="AF24" s="47">
        <v>38</v>
      </c>
      <c r="AG24" s="47">
        <v>304</v>
      </c>
      <c r="AH24" s="47">
        <v>84</v>
      </c>
      <c r="AI24" s="47">
        <v>197</v>
      </c>
    </row>
    <row r="25" spans="1:35" s="4" customFormat="1" ht="33.75" customHeight="1">
      <c r="A25" s="5">
        <v>12</v>
      </c>
      <c r="B25" s="20" t="s">
        <v>51</v>
      </c>
      <c r="C25" s="19">
        <f t="shared" si="1"/>
        <v>5896.23</v>
      </c>
      <c r="D25" s="22">
        <v>15.5</v>
      </c>
      <c r="E25" s="22">
        <v>548.79999999999995</v>
      </c>
      <c r="F25" s="22"/>
      <c r="G25" s="22"/>
      <c r="H25" s="22">
        <v>805</v>
      </c>
      <c r="I25" s="22">
        <v>1086</v>
      </c>
      <c r="J25" s="22">
        <v>990</v>
      </c>
      <c r="K25" s="22">
        <v>2330</v>
      </c>
      <c r="L25" s="47"/>
      <c r="M25" s="47"/>
      <c r="N25" s="22">
        <v>150</v>
      </c>
      <c r="O25" s="22">
        <v>1177.43</v>
      </c>
      <c r="P25" s="22">
        <v>389</v>
      </c>
      <c r="Q25" s="22">
        <v>179</v>
      </c>
      <c r="R25" s="47"/>
      <c r="S25" s="47"/>
      <c r="T25" s="47"/>
      <c r="U25" s="47"/>
      <c r="V25" s="47"/>
      <c r="W25" s="47"/>
      <c r="X25" s="47"/>
      <c r="Y25" s="47"/>
      <c r="Z25" s="47"/>
      <c r="AA25" s="47"/>
      <c r="AB25" s="47">
        <v>55</v>
      </c>
      <c r="AC25" s="47">
        <v>74</v>
      </c>
      <c r="AD25" s="47"/>
      <c r="AE25" s="47"/>
      <c r="AF25" s="47">
        <v>38</v>
      </c>
      <c r="AG25" s="47">
        <v>304</v>
      </c>
      <c r="AH25" s="47">
        <v>84.5</v>
      </c>
      <c r="AI25" s="47">
        <v>197</v>
      </c>
    </row>
    <row r="26" spans="1:35" s="16" customFormat="1" ht="27" customHeight="1">
      <c r="A26" s="180" t="s">
        <v>42</v>
      </c>
      <c r="B26" s="181"/>
      <c r="C26" s="147">
        <f t="shared" si="1"/>
        <v>13011.34</v>
      </c>
      <c r="D26" s="148">
        <f>SUM(D27:D30)</f>
        <v>197.2</v>
      </c>
      <c r="E26" s="148">
        <f t="shared" ref="E26:AI26" si="4">SUM(E27:E30)</f>
        <v>630.32000000000005</v>
      </c>
      <c r="F26" s="148">
        <f t="shared" si="4"/>
        <v>0</v>
      </c>
      <c r="G26" s="148">
        <f t="shared" si="4"/>
        <v>0</v>
      </c>
      <c r="H26" s="148">
        <f t="shared" si="4"/>
        <v>2769.1</v>
      </c>
      <c r="I26" s="148">
        <f t="shared" si="4"/>
        <v>7532.86</v>
      </c>
      <c r="J26" s="148">
        <f t="shared" si="4"/>
        <v>588</v>
      </c>
      <c r="K26" s="148">
        <f t="shared" si="4"/>
        <v>3500.56</v>
      </c>
      <c r="L26" s="148">
        <f t="shared" si="4"/>
        <v>0</v>
      </c>
      <c r="M26" s="148">
        <f t="shared" si="4"/>
        <v>0</v>
      </c>
      <c r="N26" s="148">
        <f t="shared" si="4"/>
        <v>10</v>
      </c>
      <c r="O26" s="148">
        <f t="shared" si="4"/>
        <v>1347.6</v>
      </c>
      <c r="P26" s="148">
        <f t="shared" si="4"/>
        <v>0</v>
      </c>
      <c r="Q26" s="148">
        <f t="shared" si="4"/>
        <v>0</v>
      </c>
      <c r="R26" s="148">
        <f t="shared" si="4"/>
        <v>0</v>
      </c>
      <c r="S26" s="148">
        <f t="shared" si="4"/>
        <v>0</v>
      </c>
      <c r="T26" s="148">
        <f t="shared" si="4"/>
        <v>0</v>
      </c>
      <c r="U26" s="148">
        <f t="shared" si="4"/>
        <v>0</v>
      </c>
      <c r="V26" s="148">
        <f t="shared" si="4"/>
        <v>0</v>
      </c>
      <c r="W26" s="148">
        <f t="shared" si="4"/>
        <v>0</v>
      </c>
      <c r="X26" s="148">
        <f t="shared" si="4"/>
        <v>0</v>
      </c>
      <c r="Y26" s="148">
        <f t="shared" si="4"/>
        <v>0</v>
      </c>
      <c r="Z26" s="148">
        <f t="shared" si="4"/>
        <v>0</v>
      </c>
      <c r="AA26" s="148">
        <f t="shared" si="4"/>
        <v>0</v>
      </c>
      <c r="AB26" s="148">
        <f t="shared" si="4"/>
        <v>0</v>
      </c>
      <c r="AC26" s="148">
        <f t="shared" si="4"/>
        <v>0</v>
      </c>
      <c r="AD26" s="148">
        <f t="shared" si="4"/>
        <v>0</v>
      </c>
      <c r="AE26" s="148">
        <f t="shared" si="4"/>
        <v>0</v>
      </c>
      <c r="AF26" s="148">
        <f t="shared" si="4"/>
        <v>0</v>
      </c>
      <c r="AG26" s="148">
        <f t="shared" si="4"/>
        <v>0</v>
      </c>
      <c r="AH26" s="148">
        <f t="shared" si="4"/>
        <v>0</v>
      </c>
      <c r="AI26" s="148">
        <f t="shared" si="4"/>
        <v>0</v>
      </c>
    </row>
    <row r="27" spans="1:35" s="4" customFormat="1" ht="33.75" customHeight="1">
      <c r="A27" s="5">
        <v>13</v>
      </c>
      <c r="B27" s="2" t="s">
        <v>53</v>
      </c>
      <c r="C27" s="19">
        <f t="shared" si="1"/>
        <v>3760.33</v>
      </c>
      <c r="D27" s="3">
        <v>92</v>
      </c>
      <c r="E27" s="3">
        <v>191.2</v>
      </c>
      <c r="F27" s="3">
        <v>0</v>
      </c>
      <c r="G27" s="3">
        <v>0</v>
      </c>
      <c r="H27" s="3">
        <v>567.79999999999995</v>
      </c>
      <c r="I27" s="3">
        <v>1539.71</v>
      </c>
      <c r="J27" s="3">
        <v>294</v>
      </c>
      <c r="K27" s="3">
        <v>1750.28</v>
      </c>
      <c r="L27" s="3">
        <v>0</v>
      </c>
      <c r="M27" s="3">
        <v>0</v>
      </c>
      <c r="N27" s="3">
        <v>2</v>
      </c>
      <c r="O27" s="3">
        <v>279.14</v>
      </c>
      <c r="P27" s="24"/>
      <c r="Q27" s="6"/>
      <c r="R27" s="24"/>
      <c r="S27" s="6"/>
      <c r="T27" s="24"/>
      <c r="U27" s="6"/>
      <c r="V27" s="24"/>
      <c r="W27" s="6"/>
      <c r="X27" s="24"/>
      <c r="Y27" s="6"/>
      <c r="Z27" s="24"/>
      <c r="AA27" s="6"/>
      <c r="AB27" s="24"/>
      <c r="AC27" s="6"/>
      <c r="AD27" s="24"/>
      <c r="AE27" s="6"/>
      <c r="AF27" s="24"/>
      <c r="AG27" s="6"/>
      <c r="AH27" s="24"/>
      <c r="AI27" s="6"/>
    </row>
    <row r="28" spans="1:35" s="4" customFormat="1" ht="33.75" customHeight="1">
      <c r="A28" s="1">
        <v>14</v>
      </c>
      <c r="B28" s="2" t="s">
        <v>54</v>
      </c>
      <c r="C28" s="19">
        <f t="shared" si="1"/>
        <v>3760.33</v>
      </c>
      <c r="D28" s="3">
        <v>92</v>
      </c>
      <c r="E28" s="3">
        <v>191.2</v>
      </c>
      <c r="F28" s="3">
        <v>0</v>
      </c>
      <c r="G28" s="3">
        <v>0</v>
      </c>
      <c r="H28" s="3">
        <v>567.79999999999995</v>
      </c>
      <c r="I28" s="3">
        <v>1539.71</v>
      </c>
      <c r="J28" s="3">
        <v>294</v>
      </c>
      <c r="K28" s="3">
        <v>1750.28</v>
      </c>
      <c r="L28" s="3">
        <v>0</v>
      </c>
      <c r="M28" s="3">
        <v>0</v>
      </c>
      <c r="N28" s="3">
        <v>2</v>
      </c>
      <c r="O28" s="3">
        <v>279.14</v>
      </c>
      <c r="P28" s="57"/>
      <c r="Q28" s="3"/>
      <c r="R28" s="57"/>
      <c r="S28" s="3"/>
      <c r="T28" s="57"/>
      <c r="U28" s="3"/>
      <c r="V28" s="57"/>
      <c r="W28" s="3"/>
      <c r="X28" s="57"/>
      <c r="Y28" s="3"/>
      <c r="Z28" s="57"/>
      <c r="AA28" s="3"/>
      <c r="AB28" s="57"/>
      <c r="AC28" s="3"/>
      <c r="AD28" s="57"/>
      <c r="AE28" s="3"/>
      <c r="AF28" s="57"/>
      <c r="AG28" s="3"/>
      <c r="AH28" s="57"/>
      <c r="AI28" s="3"/>
    </row>
    <row r="29" spans="1:35" s="4" customFormat="1" ht="33.75" customHeight="1">
      <c r="A29" s="5">
        <v>15</v>
      </c>
      <c r="B29" s="2" t="s">
        <v>55</v>
      </c>
      <c r="C29" s="19">
        <f t="shared" si="1"/>
        <v>2745.34</v>
      </c>
      <c r="D29" s="3">
        <v>6.6</v>
      </c>
      <c r="E29" s="3">
        <v>123.96</v>
      </c>
      <c r="F29" s="3">
        <v>0</v>
      </c>
      <c r="G29" s="3">
        <v>0</v>
      </c>
      <c r="H29" s="3">
        <v>816.75</v>
      </c>
      <c r="I29" s="3">
        <v>2226.7199999999998</v>
      </c>
      <c r="J29" s="3">
        <v>0</v>
      </c>
      <c r="K29" s="3">
        <v>0</v>
      </c>
      <c r="L29" s="3">
        <v>0</v>
      </c>
      <c r="M29" s="3">
        <v>0</v>
      </c>
      <c r="N29" s="3">
        <v>3</v>
      </c>
      <c r="O29" s="3">
        <v>394.66</v>
      </c>
      <c r="P29" s="57"/>
      <c r="Q29" s="3"/>
      <c r="R29" s="57"/>
      <c r="S29" s="3"/>
      <c r="T29" s="57"/>
      <c r="U29" s="3"/>
      <c r="V29" s="57"/>
      <c r="W29" s="3"/>
      <c r="X29" s="57"/>
      <c r="Y29" s="3"/>
      <c r="Z29" s="57"/>
      <c r="AA29" s="3"/>
      <c r="AB29" s="57"/>
      <c r="AC29" s="3"/>
      <c r="AD29" s="57"/>
      <c r="AE29" s="3"/>
      <c r="AF29" s="57"/>
      <c r="AG29" s="3"/>
      <c r="AH29" s="57"/>
      <c r="AI29" s="3"/>
    </row>
    <row r="30" spans="1:35" s="4" customFormat="1" ht="33.75" customHeight="1">
      <c r="A30" s="1">
        <v>16</v>
      </c>
      <c r="B30" s="2" t="s">
        <v>56</v>
      </c>
      <c r="C30" s="19">
        <f t="shared" si="1"/>
        <v>2745.34</v>
      </c>
      <c r="D30" s="3">
        <v>6.6</v>
      </c>
      <c r="E30" s="3">
        <v>123.96</v>
      </c>
      <c r="F30" s="3">
        <v>0</v>
      </c>
      <c r="G30" s="3">
        <v>0</v>
      </c>
      <c r="H30" s="3">
        <v>816.75</v>
      </c>
      <c r="I30" s="3">
        <v>2226.7199999999998</v>
      </c>
      <c r="J30" s="3">
        <v>0</v>
      </c>
      <c r="K30" s="3">
        <v>0</v>
      </c>
      <c r="L30" s="3">
        <v>0</v>
      </c>
      <c r="M30" s="3">
        <v>0</v>
      </c>
      <c r="N30" s="3">
        <v>3</v>
      </c>
      <c r="O30" s="3">
        <v>394.66</v>
      </c>
      <c r="P30" s="57"/>
      <c r="Q30" s="3"/>
      <c r="R30" s="57"/>
      <c r="S30" s="3"/>
      <c r="T30" s="57"/>
      <c r="U30" s="3"/>
      <c r="V30" s="57"/>
      <c r="W30" s="3"/>
      <c r="X30" s="57"/>
      <c r="Y30" s="3"/>
      <c r="Z30" s="57"/>
      <c r="AA30" s="3"/>
      <c r="AB30" s="57"/>
      <c r="AC30" s="3"/>
      <c r="AD30" s="57"/>
      <c r="AE30" s="3"/>
      <c r="AF30" s="57"/>
      <c r="AG30" s="3"/>
      <c r="AH30" s="57"/>
      <c r="AI30" s="3"/>
    </row>
    <row r="31" spans="1:35" s="16" customFormat="1" ht="27" customHeight="1">
      <c r="A31" s="180" t="s">
        <v>44</v>
      </c>
      <c r="B31" s="181"/>
      <c r="C31" s="147">
        <f t="shared" si="1"/>
        <v>25524.44</v>
      </c>
      <c r="D31" s="148">
        <f t="shared" ref="D31:AI31" si="5">SUM(D32:D35)</f>
        <v>739</v>
      </c>
      <c r="E31" s="148">
        <f t="shared" si="5"/>
        <v>794.89</v>
      </c>
      <c r="F31" s="148">
        <f t="shared" si="5"/>
        <v>0</v>
      </c>
      <c r="G31" s="148">
        <f t="shared" si="5"/>
        <v>0</v>
      </c>
      <c r="H31" s="148">
        <f t="shared" si="5"/>
        <v>2830</v>
      </c>
      <c r="I31" s="148">
        <f t="shared" si="5"/>
        <v>7750.76</v>
      </c>
      <c r="J31" s="148">
        <f t="shared" si="5"/>
        <v>3331</v>
      </c>
      <c r="K31" s="148">
        <f t="shared" si="5"/>
        <v>11874.58</v>
      </c>
      <c r="L31" s="148">
        <f t="shared" si="5"/>
        <v>0</v>
      </c>
      <c r="M31" s="148">
        <f t="shared" si="5"/>
        <v>0</v>
      </c>
      <c r="N31" s="148">
        <f t="shared" si="5"/>
        <v>3213.2</v>
      </c>
      <c r="O31" s="148">
        <f t="shared" si="5"/>
        <v>1763.17</v>
      </c>
      <c r="P31" s="148">
        <f t="shared" si="5"/>
        <v>1215.06</v>
      </c>
      <c r="Q31" s="148">
        <f t="shared" si="5"/>
        <v>1909.25</v>
      </c>
      <c r="R31" s="148">
        <f t="shared" si="5"/>
        <v>4</v>
      </c>
      <c r="S31" s="148">
        <f t="shared" si="5"/>
        <v>11.42</v>
      </c>
      <c r="T31" s="148">
        <f t="shared" si="5"/>
        <v>34</v>
      </c>
      <c r="U31" s="148">
        <f t="shared" si="5"/>
        <v>45.4</v>
      </c>
      <c r="V31" s="148">
        <f t="shared" si="5"/>
        <v>0</v>
      </c>
      <c r="W31" s="148">
        <f t="shared" si="5"/>
        <v>0</v>
      </c>
      <c r="X31" s="148">
        <f t="shared" si="5"/>
        <v>0</v>
      </c>
      <c r="Y31" s="148">
        <f t="shared" si="5"/>
        <v>0</v>
      </c>
      <c r="Z31" s="148">
        <f t="shared" si="5"/>
        <v>0</v>
      </c>
      <c r="AA31" s="148">
        <f t="shared" si="5"/>
        <v>0</v>
      </c>
      <c r="AB31" s="148">
        <f t="shared" si="5"/>
        <v>24</v>
      </c>
      <c r="AC31" s="148">
        <f t="shared" si="5"/>
        <v>153.04</v>
      </c>
      <c r="AD31" s="148">
        <f t="shared" si="5"/>
        <v>0</v>
      </c>
      <c r="AE31" s="148">
        <f t="shared" si="5"/>
        <v>0</v>
      </c>
      <c r="AF31" s="148">
        <f t="shared" si="5"/>
        <v>117</v>
      </c>
      <c r="AG31" s="148">
        <f t="shared" si="5"/>
        <v>838.35</v>
      </c>
      <c r="AH31" s="148">
        <f t="shared" si="5"/>
        <v>94.4</v>
      </c>
      <c r="AI31" s="148">
        <f t="shared" si="5"/>
        <v>395</v>
      </c>
    </row>
    <row r="32" spans="1:35" s="4" customFormat="1" ht="33.75" customHeight="1">
      <c r="A32" s="5">
        <v>17</v>
      </c>
      <c r="B32" s="20" t="s">
        <v>45</v>
      </c>
      <c r="C32" s="19">
        <f t="shared" si="1"/>
        <v>5961.9</v>
      </c>
      <c r="D32" s="3">
        <v>155</v>
      </c>
      <c r="E32" s="3">
        <v>228.6</v>
      </c>
      <c r="F32" s="3">
        <v>0</v>
      </c>
      <c r="G32" s="3">
        <v>0</v>
      </c>
      <c r="H32" s="3">
        <v>640</v>
      </c>
      <c r="I32" s="3">
        <v>1739.13</v>
      </c>
      <c r="J32" s="3">
        <v>730</v>
      </c>
      <c r="K32" s="3">
        <v>2750.76</v>
      </c>
      <c r="L32" s="3">
        <v>0</v>
      </c>
      <c r="M32" s="3">
        <v>0</v>
      </c>
      <c r="N32" s="3">
        <v>720.6</v>
      </c>
      <c r="O32" s="3">
        <v>420.11</v>
      </c>
      <c r="P32" s="24">
        <v>260</v>
      </c>
      <c r="Q32" s="6">
        <v>435.04</v>
      </c>
      <c r="R32" s="24">
        <v>1</v>
      </c>
      <c r="S32" s="6">
        <v>2.85</v>
      </c>
      <c r="T32" s="24">
        <v>0</v>
      </c>
      <c r="U32" s="6">
        <v>0</v>
      </c>
      <c r="V32" s="24">
        <v>0</v>
      </c>
      <c r="W32" s="6">
        <v>0</v>
      </c>
      <c r="X32" s="24">
        <v>0</v>
      </c>
      <c r="Y32" s="6">
        <v>0</v>
      </c>
      <c r="Z32" s="24">
        <v>0</v>
      </c>
      <c r="AA32" s="6">
        <v>0</v>
      </c>
      <c r="AB32" s="24">
        <v>0</v>
      </c>
      <c r="AC32" s="6">
        <v>14.49</v>
      </c>
      <c r="AD32" s="24">
        <v>0</v>
      </c>
      <c r="AE32" s="6">
        <v>0</v>
      </c>
      <c r="AF32" s="24">
        <v>12</v>
      </c>
      <c r="AG32" s="6">
        <v>171.82</v>
      </c>
      <c r="AH32" s="24">
        <v>18</v>
      </c>
      <c r="AI32" s="6">
        <v>201.95</v>
      </c>
    </row>
    <row r="33" spans="1:35" s="4" customFormat="1" ht="33.75" customHeight="1">
      <c r="A33" s="5">
        <v>18</v>
      </c>
      <c r="B33" s="20" t="s">
        <v>46</v>
      </c>
      <c r="C33" s="19">
        <f t="shared" si="1"/>
        <v>5935.59</v>
      </c>
      <c r="D33" s="3">
        <v>130</v>
      </c>
      <c r="E33" s="3">
        <v>193.78</v>
      </c>
      <c r="F33" s="3">
        <v>0</v>
      </c>
      <c r="G33" s="3">
        <v>0</v>
      </c>
      <c r="H33" s="3">
        <v>640</v>
      </c>
      <c r="I33" s="3">
        <v>1776.56</v>
      </c>
      <c r="J33" s="3">
        <v>730</v>
      </c>
      <c r="K33" s="3">
        <v>2747.55</v>
      </c>
      <c r="L33" s="3">
        <v>0</v>
      </c>
      <c r="M33" s="3">
        <v>0</v>
      </c>
      <c r="N33" s="3">
        <v>690.6</v>
      </c>
      <c r="O33" s="3">
        <v>422.18</v>
      </c>
      <c r="P33" s="24">
        <v>435.06</v>
      </c>
      <c r="Q33" s="6">
        <v>435.06</v>
      </c>
      <c r="R33" s="24">
        <v>1</v>
      </c>
      <c r="S33" s="6">
        <v>2.87</v>
      </c>
      <c r="T33" s="58">
        <v>0</v>
      </c>
      <c r="U33" s="59">
        <v>0</v>
      </c>
      <c r="V33" s="24">
        <v>0</v>
      </c>
      <c r="W33" s="6">
        <v>0</v>
      </c>
      <c r="X33" s="24">
        <v>0</v>
      </c>
      <c r="Y33" s="6">
        <v>0</v>
      </c>
      <c r="Z33" s="24">
        <v>0</v>
      </c>
      <c r="AA33" s="6">
        <v>0</v>
      </c>
      <c r="AB33" s="24">
        <v>0</v>
      </c>
      <c r="AC33" s="6">
        <v>14.45</v>
      </c>
      <c r="AD33" s="24">
        <v>0</v>
      </c>
      <c r="AE33" s="6">
        <v>0</v>
      </c>
      <c r="AF33" s="24">
        <v>10</v>
      </c>
      <c r="AG33" s="6">
        <v>294.60000000000002</v>
      </c>
      <c r="AH33" s="24">
        <v>19.2</v>
      </c>
      <c r="AI33" s="6">
        <v>51.41</v>
      </c>
    </row>
    <row r="34" spans="1:35" s="4" customFormat="1" ht="33.75" customHeight="1">
      <c r="A34" s="5">
        <v>19</v>
      </c>
      <c r="B34" s="20" t="s">
        <v>47</v>
      </c>
      <c r="C34" s="19">
        <f t="shared" si="1"/>
        <v>5903.82</v>
      </c>
      <c r="D34" s="3">
        <v>211</v>
      </c>
      <c r="E34" s="3">
        <v>181.6</v>
      </c>
      <c r="F34" s="3">
        <v>0</v>
      </c>
      <c r="G34" s="3">
        <v>0</v>
      </c>
      <c r="H34" s="3">
        <v>640</v>
      </c>
      <c r="I34" s="3">
        <v>1763.81</v>
      </c>
      <c r="J34" s="3">
        <v>786</v>
      </c>
      <c r="K34" s="3">
        <v>2880.76</v>
      </c>
      <c r="L34" s="3">
        <v>0</v>
      </c>
      <c r="M34" s="3">
        <v>0</v>
      </c>
      <c r="N34" s="3">
        <v>712.6</v>
      </c>
      <c r="O34" s="3">
        <v>420.11</v>
      </c>
      <c r="P34" s="24">
        <v>260</v>
      </c>
      <c r="Q34" s="6">
        <v>435.04</v>
      </c>
      <c r="R34" s="24">
        <v>1</v>
      </c>
      <c r="S34" s="6">
        <v>2.85</v>
      </c>
      <c r="T34" s="24">
        <v>34</v>
      </c>
      <c r="U34" s="6">
        <v>45.4</v>
      </c>
      <c r="V34" s="24">
        <v>0</v>
      </c>
      <c r="W34" s="6">
        <v>0</v>
      </c>
      <c r="X34" s="24">
        <v>0</v>
      </c>
      <c r="Y34" s="6">
        <v>0</v>
      </c>
      <c r="Z34" s="24">
        <v>0</v>
      </c>
      <c r="AA34" s="6">
        <v>0</v>
      </c>
      <c r="AB34" s="24">
        <v>12</v>
      </c>
      <c r="AC34" s="6">
        <v>64.37</v>
      </c>
      <c r="AD34" s="24">
        <v>0</v>
      </c>
      <c r="AE34" s="6">
        <v>0</v>
      </c>
      <c r="AF34" s="24">
        <v>20</v>
      </c>
      <c r="AG34" s="6">
        <v>70.430000000000007</v>
      </c>
      <c r="AH34" s="24">
        <v>7.2</v>
      </c>
      <c r="AI34" s="6">
        <v>42.3</v>
      </c>
    </row>
    <row r="35" spans="1:35" s="4" customFormat="1" ht="33.75" customHeight="1">
      <c r="A35" s="5">
        <v>20</v>
      </c>
      <c r="B35" s="20" t="s">
        <v>48</v>
      </c>
      <c r="C35" s="19">
        <f t="shared" si="1"/>
        <v>7723.13</v>
      </c>
      <c r="D35" s="3">
        <v>243</v>
      </c>
      <c r="E35" s="3">
        <v>190.91</v>
      </c>
      <c r="F35" s="3">
        <v>0</v>
      </c>
      <c r="G35" s="3">
        <v>0</v>
      </c>
      <c r="H35" s="3">
        <v>910</v>
      </c>
      <c r="I35" s="3">
        <v>2471.2600000000002</v>
      </c>
      <c r="J35" s="3">
        <v>1085</v>
      </c>
      <c r="K35" s="3">
        <v>3495.51</v>
      </c>
      <c r="L35" s="3">
        <v>0</v>
      </c>
      <c r="M35" s="3">
        <v>0</v>
      </c>
      <c r="N35" s="3">
        <v>1089.4000000000001</v>
      </c>
      <c r="O35" s="3">
        <v>500.77</v>
      </c>
      <c r="P35" s="24">
        <v>260</v>
      </c>
      <c r="Q35" s="6">
        <v>604.11</v>
      </c>
      <c r="R35" s="24">
        <v>1</v>
      </c>
      <c r="S35" s="6">
        <v>2.85</v>
      </c>
      <c r="T35" s="24">
        <v>0</v>
      </c>
      <c r="U35" s="6">
        <v>0</v>
      </c>
      <c r="V35" s="24">
        <v>0</v>
      </c>
      <c r="W35" s="6">
        <v>0</v>
      </c>
      <c r="X35" s="24">
        <v>0</v>
      </c>
      <c r="Y35" s="6">
        <v>0</v>
      </c>
      <c r="Z35" s="24">
        <v>0</v>
      </c>
      <c r="AA35" s="6">
        <v>0</v>
      </c>
      <c r="AB35" s="24">
        <v>12</v>
      </c>
      <c r="AC35" s="6">
        <v>59.73</v>
      </c>
      <c r="AD35" s="24">
        <v>0</v>
      </c>
      <c r="AE35" s="6">
        <v>0</v>
      </c>
      <c r="AF35" s="24">
        <v>75</v>
      </c>
      <c r="AG35" s="6">
        <v>301.5</v>
      </c>
      <c r="AH35" s="24">
        <v>50</v>
      </c>
      <c r="AI35" s="6">
        <v>99.34</v>
      </c>
    </row>
    <row r="36" spans="1:35" s="16" customFormat="1" ht="27" customHeight="1">
      <c r="A36" s="180" t="s">
        <v>43</v>
      </c>
      <c r="B36" s="181"/>
      <c r="C36" s="147">
        <f t="shared" si="1"/>
        <v>2758.22</v>
      </c>
      <c r="D36" s="148">
        <f>SUM(D37:D38)</f>
        <v>338.6</v>
      </c>
      <c r="E36" s="148">
        <f t="shared" ref="E36:AI36" si="6">SUM(E37:E38)</f>
        <v>2758.22</v>
      </c>
      <c r="F36" s="148">
        <f t="shared" si="6"/>
        <v>0</v>
      </c>
      <c r="G36" s="148">
        <f t="shared" si="6"/>
        <v>0</v>
      </c>
      <c r="H36" s="148">
        <f t="shared" si="6"/>
        <v>0</v>
      </c>
      <c r="I36" s="148">
        <f t="shared" si="6"/>
        <v>0</v>
      </c>
      <c r="J36" s="148">
        <f t="shared" si="6"/>
        <v>0</v>
      </c>
      <c r="K36" s="148">
        <f t="shared" si="6"/>
        <v>0</v>
      </c>
      <c r="L36" s="148">
        <f t="shared" si="6"/>
        <v>0</v>
      </c>
      <c r="M36" s="148">
        <f t="shared" si="6"/>
        <v>0</v>
      </c>
      <c r="N36" s="148">
        <f t="shared" si="6"/>
        <v>0</v>
      </c>
      <c r="O36" s="148">
        <f t="shared" si="6"/>
        <v>0</v>
      </c>
      <c r="P36" s="148">
        <f t="shared" si="6"/>
        <v>0</v>
      </c>
      <c r="Q36" s="148">
        <f t="shared" si="6"/>
        <v>0</v>
      </c>
      <c r="R36" s="148">
        <f t="shared" si="6"/>
        <v>0</v>
      </c>
      <c r="S36" s="148">
        <f t="shared" si="6"/>
        <v>0</v>
      </c>
      <c r="T36" s="148">
        <f t="shared" si="6"/>
        <v>0</v>
      </c>
      <c r="U36" s="148">
        <f t="shared" si="6"/>
        <v>0</v>
      </c>
      <c r="V36" s="148">
        <f t="shared" si="6"/>
        <v>0</v>
      </c>
      <c r="W36" s="148">
        <f t="shared" si="6"/>
        <v>0</v>
      </c>
      <c r="X36" s="148">
        <f t="shared" si="6"/>
        <v>0</v>
      </c>
      <c r="Y36" s="148">
        <f t="shared" si="6"/>
        <v>0</v>
      </c>
      <c r="Z36" s="148">
        <f t="shared" si="6"/>
        <v>0</v>
      </c>
      <c r="AA36" s="148">
        <f t="shared" si="6"/>
        <v>0</v>
      </c>
      <c r="AB36" s="148">
        <f t="shared" si="6"/>
        <v>0</v>
      </c>
      <c r="AC36" s="148">
        <f t="shared" si="6"/>
        <v>0</v>
      </c>
      <c r="AD36" s="148">
        <f t="shared" si="6"/>
        <v>0</v>
      </c>
      <c r="AE36" s="148">
        <f t="shared" si="6"/>
        <v>0</v>
      </c>
      <c r="AF36" s="148">
        <f t="shared" si="6"/>
        <v>0</v>
      </c>
      <c r="AG36" s="148">
        <f t="shared" si="6"/>
        <v>0</v>
      </c>
      <c r="AH36" s="148">
        <f t="shared" si="6"/>
        <v>0</v>
      </c>
      <c r="AI36" s="148">
        <f t="shared" si="6"/>
        <v>0</v>
      </c>
    </row>
    <row r="37" spans="1:35" s="4" customFormat="1" ht="33.75" customHeight="1">
      <c r="A37" s="5">
        <v>21</v>
      </c>
      <c r="B37" s="23" t="s">
        <v>57</v>
      </c>
      <c r="C37" s="19">
        <f t="shared" si="1"/>
        <v>1379.11</v>
      </c>
      <c r="D37" s="3">
        <v>169.3</v>
      </c>
      <c r="E37" s="3">
        <v>1379.11</v>
      </c>
      <c r="F37" s="3"/>
      <c r="G37" s="3"/>
      <c r="H37" s="3"/>
      <c r="I37" s="3"/>
      <c r="J37" s="3"/>
      <c r="K37" s="3"/>
      <c r="L37" s="3"/>
      <c r="M37" s="3"/>
      <c r="N37" s="3"/>
      <c r="O37" s="3"/>
      <c r="P37" s="24"/>
      <c r="Q37" s="6"/>
      <c r="R37" s="24"/>
      <c r="S37" s="6"/>
      <c r="T37" s="24"/>
      <c r="U37" s="6"/>
      <c r="V37" s="24"/>
      <c r="W37" s="6"/>
      <c r="X37" s="24"/>
      <c r="Y37" s="6"/>
      <c r="Z37" s="24"/>
      <c r="AA37" s="6"/>
      <c r="AB37" s="24"/>
      <c r="AC37" s="6"/>
      <c r="AD37" s="24"/>
      <c r="AE37" s="6"/>
      <c r="AF37" s="24"/>
      <c r="AG37" s="6"/>
      <c r="AH37" s="24"/>
      <c r="AI37" s="6"/>
    </row>
    <row r="38" spans="1:35" s="4" customFormat="1" ht="33.75" customHeight="1">
      <c r="A38" s="5">
        <v>22</v>
      </c>
      <c r="B38" s="23" t="s">
        <v>58</v>
      </c>
      <c r="C38" s="19">
        <f t="shared" si="1"/>
        <v>1379.11</v>
      </c>
      <c r="D38" s="3">
        <v>169.3</v>
      </c>
      <c r="E38" s="3">
        <v>1379.11</v>
      </c>
      <c r="F38" s="3"/>
      <c r="G38" s="3"/>
      <c r="H38" s="3"/>
      <c r="I38" s="3"/>
      <c r="J38" s="3"/>
      <c r="K38" s="3"/>
      <c r="L38" s="3"/>
      <c r="M38" s="3"/>
      <c r="N38" s="3"/>
      <c r="O38" s="3"/>
      <c r="P38" s="24"/>
      <c r="Q38" s="6"/>
      <c r="R38" s="24"/>
      <c r="S38" s="6"/>
      <c r="T38" s="24"/>
      <c r="U38" s="6"/>
      <c r="V38" s="24"/>
      <c r="W38" s="6"/>
      <c r="X38" s="24"/>
      <c r="Y38" s="6"/>
      <c r="Z38" s="24"/>
      <c r="AA38" s="6"/>
      <c r="AB38" s="24"/>
      <c r="AC38" s="6"/>
      <c r="AD38" s="24"/>
      <c r="AE38" s="6"/>
      <c r="AF38" s="24"/>
      <c r="AG38" s="6"/>
      <c r="AH38" s="24"/>
      <c r="AI38" s="6"/>
    </row>
    <row r="39" spans="1:35" s="149" customFormat="1" ht="28.5" customHeight="1">
      <c r="A39" s="178" t="s">
        <v>52</v>
      </c>
      <c r="B39" s="179"/>
      <c r="C39" s="146">
        <f t="shared" ref="C39:AI39" si="7">C11+C13+C22+C26+C31+C36</f>
        <v>112131</v>
      </c>
      <c r="D39" s="146">
        <f t="shared" si="7"/>
        <v>5823.38</v>
      </c>
      <c r="E39" s="146">
        <f t="shared" si="7"/>
        <v>16240.05</v>
      </c>
      <c r="F39" s="146">
        <f t="shared" si="7"/>
        <v>0</v>
      </c>
      <c r="G39" s="146">
        <f t="shared" si="7"/>
        <v>0</v>
      </c>
      <c r="H39" s="146">
        <f t="shared" si="7"/>
        <v>16225.2</v>
      </c>
      <c r="I39" s="146">
        <f t="shared" si="7"/>
        <v>28346.94</v>
      </c>
      <c r="J39" s="146">
        <f t="shared" si="7"/>
        <v>17701.8</v>
      </c>
      <c r="K39" s="146">
        <f t="shared" si="7"/>
        <v>47069.83</v>
      </c>
      <c r="L39" s="146">
        <f t="shared" si="7"/>
        <v>0</v>
      </c>
      <c r="M39" s="146">
        <f t="shared" si="7"/>
        <v>0</v>
      </c>
      <c r="N39" s="146">
        <f t="shared" si="7"/>
        <v>3666.2</v>
      </c>
      <c r="O39" s="146">
        <f t="shared" si="7"/>
        <v>6571.58</v>
      </c>
      <c r="P39" s="146">
        <f t="shared" si="7"/>
        <v>4278.0600000000004</v>
      </c>
      <c r="Q39" s="146">
        <f t="shared" si="7"/>
        <v>3409.83</v>
      </c>
      <c r="R39" s="146">
        <f t="shared" si="7"/>
        <v>4</v>
      </c>
      <c r="S39" s="146">
        <f t="shared" si="7"/>
        <v>11.42</v>
      </c>
      <c r="T39" s="146">
        <f t="shared" si="7"/>
        <v>769.8</v>
      </c>
      <c r="U39" s="146">
        <f t="shared" si="7"/>
        <v>883.75</v>
      </c>
      <c r="V39" s="146">
        <f t="shared" si="7"/>
        <v>0</v>
      </c>
      <c r="W39" s="146">
        <f t="shared" si="7"/>
        <v>0</v>
      </c>
      <c r="X39" s="146">
        <f t="shared" si="7"/>
        <v>0</v>
      </c>
      <c r="Y39" s="146">
        <f t="shared" si="7"/>
        <v>0</v>
      </c>
      <c r="Z39" s="146">
        <f t="shared" si="7"/>
        <v>0</v>
      </c>
      <c r="AA39" s="146">
        <f t="shared" si="7"/>
        <v>0</v>
      </c>
      <c r="AB39" s="146">
        <f t="shared" si="7"/>
        <v>1536.2</v>
      </c>
      <c r="AC39" s="146">
        <f t="shared" si="7"/>
        <v>2436.96</v>
      </c>
      <c r="AD39" s="146">
        <f t="shared" si="7"/>
        <v>11</v>
      </c>
      <c r="AE39" s="146">
        <f t="shared" si="7"/>
        <v>54.55</v>
      </c>
      <c r="AF39" s="146">
        <f t="shared" si="7"/>
        <v>889.78</v>
      </c>
      <c r="AG39" s="146">
        <f t="shared" si="7"/>
        <v>5917.73</v>
      </c>
      <c r="AH39" s="146">
        <f t="shared" si="7"/>
        <v>318.89999999999998</v>
      </c>
      <c r="AI39" s="146">
        <f t="shared" si="7"/>
        <v>1254.33</v>
      </c>
    </row>
    <row r="42" spans="1:35" ht="18.75">
      <c r="K42" s="7"/>
      <c r="L42" s="8"/>
      <c r="M42" s="8"/>
      <c r="N42" s="9"/>
      <c r="O42" s="9"/>
      <c r="P42" s="10"/>
      <c r="Q42" s="10"/>
      <c r="R42" s="10"/>
      <c r="S42" s="11"/>
      <c r="T42" s="12"/>
      <c r="U42" s="13"/>
    </row>
    <row r="43" spans="1:35" ht="18.75">
      <c r="K43" s="8"/>
      <c r="L43" s="8"/>
      <c r="M43" s="8"/>
      <c r="N43" s="9"/>
      <c r="O43" s="9"/>
      <c r="P43" s="14"/>
      <c r="Q43" s="14"/>
      <c r="R43" s="14"/>
      <c r="S43" s="14"/>
      <c r="T43" s="14"/>
      <c r="U43" s="13"/>
    </row>
    <row r="44" spans="1:35" ht="18.75">
      <c r="K44" s="8"/>
      <c r="L44" s="8"/>
      <c r="M44" s="8"/>
      <c r="N44" s="9"/>
      <c r="O44" s="9"/>
      <c r="P44" s="14"/>
      <c r="Q44" s="14"/>
      <c r="R44" s="14"/>
      <c r="S44" s="14"/>
      <c r="T44" s="14"/>
      <c r="U44" s="13"/>
    </row>
    <row r="45" spans="1:35" ht="18.75">
      <c r="K45" s="7"/>
      <c r="L45" s="8"/>
      <c r="M45" s="8"/>
      <c r="N45" s="8"/>
      <c r="O45" s="9"/>
      <c r="P45" s="10"/>
      <c r="Q45" s="10"/>
      <c r="R45" s="10"/>
      <c r="S45" s="11"/>
      <c r="T45" s="8"/>
      <c r="U45" s="13"/>
    </row>
    <row r="46" spans="1:35" ht="18.75">
      <c r="K46" s="8"/>
      <c r="L46" s="8"/>
      <c r="M46" s="8"/>
      <c r="N46" s="8"/>
      <c r="O46" s="9"/>
      <c r="P46" s="14"/>
      <c r="Q46" s="14"/>
      <c r="R46" s="14"/>
      <c r="S46" s="14"/>
      <c r="T46" s="8"/>
      <c r="U46" s="13"/>
    </row>
    <row r="47" spans="1:35" ht="18.75">
      <c r="K47" s="13"/>
      <c r="L47" s="13"/>
      <c r="M47" s="13"/>
      <c r="N47" s="13"/>
      <c r="O47" s="13"/>
      <c r="P47" s="13"/>
      <c r="Q47" s="13"/>
      <c r="R47" s="13"/>
      <c r="S47" s="13"/>
      <c r="T47" s="13"/>
      <c r="U47" s="13"/>
    </row>
  </sheetData>
  <mergeCells count="64">
    <mergeCell ref="AC1:AI1"/>
    <mergeCell ref="AC2:AI2"/>
    <mergeCell ref="A39:B39"/>
    <mergeCell ref="A11:B11"/>
    <mergeCell ref="A13:B13"/>
    <mergeCell ref="A22:B22"/>
    <mergeCell ref="A26:B26"/>
    <mergeCell ref="A31:B31"/>
    <mergeCell ref="A36:B36"/>
    <mergeCell ref="A3:AI3"/>
    <mergeCell ref="A4:A9"/>
    <mergeCell ref="B4:B9"/>
    <mergeCell ref="C4:C7"/>
    <mergeCell ref="D4:AI4"/>
    <mergeCell ref="D5:E7"/>
    <mergeCell ref="F5:G7"/>
    <mergeCell ref="H5:I7"/>
    <mergeCell ref="J5:K7"/>
    <mergeCell ref="L5:M7"/>
    <mergeCell ref="N5:O7"/>
    <mergeCell ref="P5:AI5"/>
    <mergeCell ref="P6:S6"/>
    <mergeCell ref="T6:W6"/>
    <mergeCell ref="X6:AA6"/>
    <mergeCell ref="AB6:AE6"/>
    <mergeCell ref="AF6:AG7"/>
    <mergeCell ref="AH6:AI7"/>
    <mergeCell ref="P7:P9"/>
    <mergeCell ref="Q7:Q9"/>
    <mergeCell ref="Z7:AA7"/>
    <mergeCell ref="AB7:AB9"/>
    <mergeCell ref="AC7:AC9"/>
    <mergeCell ref="AD7:AE7"/>
    <mergeCell ref="C8:C9"/>
    <mergeCell ref="D8:D9"/>
    <mergeCell ref="E8:E9"/>
    <mergeCell ref="F8:F9"/>
    <mergeCell ref="G8:G9"/>
    <mergeCell ref="H8:H9"/>
    <mergeCell ref="R7:S7"/>
    <mergeCell ref="T7:T9"/>
    <mergeCell ref="U7:U9"/>
    <mergeCell ref="V7:W7"/>
    <mergeCell ref="X7:X9"/>
    <mergeCell ref="Y7:Y9"/>
    <mergeCell ref="Z8:Z9"/>
    <mergeCell ref="I8:I9"/>
    <mergeCell ref="J8:J9"/>
    <mergeCell ref="K8:K9"/>
    <mergeCell ref="L8:L9"/>
    <mergeCell ref="M8:M9"/>
    <mergeCell ref="N8:N9"/>
    <mergeCell ref="O8:O9"/>
    <mergeCell ref="R8:R9"/>
    <mergeCell ref="S8:S9"/>
    <mergeCell ref="V8:V9"/>
    <mergeCell ref="W8:W9"/>
    <mergeCell ref="AI8:AI9"/>
    <mergeCell ref="AA8:AA9"/>
    <mergeCell ref="AD8:AD9"/>
    <mergeCell ref="AE8:AE9"/>
    <mergeCell ref="AF8:AF9"/>
    <mergeCell ref="AG8:AG9"/>
    <mergeCell ref="AH8:AH9"/>
  </mergeCells>
  <printOptions horizontalCentered="1"/>
  <pageMargins left="0.19685039370078741" right="0.19685039370078741" top="1.1811023622047245" bottom="0.39370078740157483" header="0.59055118110236227" footer="0.19685039370078741"/>
  <pageSetup paperSize="9" scale="46" fitToHeight="2" orientation="landscape" r:id="rId1"/>
  <headerFooter differentFirst="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4"/>
  <sheetViews>
    <sheetView showZeros="0" view="pageBreakPreview" zoomScale="80" zoomScaleNormal="70" zoomScaleSheetLayoutView="80" workbookViewId="0">
      <selection activeCell="J11" sqref="J11"/>
    </sheetView>
  </sheetViews>
  <sheetFormatPr defaultRowHeight="15.75" outlineLevelCol="1"/>
  <cols>
    <col min="1" max="1" width="4.42578125" style="71" customWidth="1"/>
    <col min="2" max="2" width="19.42578125" style="71" customWidth="1"/>
    <col min="3" max="3" width="6.140625" style="71" customWidth="1"/>
    <col min="4" max="4" width="5.85546875" style="71" customWidth="1"/>
    <col min="5" max="5" width="7.5703125" style="71" customWidth="1"/>
    <col min="6" max="6" width="5.42578125" style="71" customWidth="1"/>
    <col min="7" max="7" width="5.28515625" style="71" customWidth="1"/>
    <col min="8" max="8" width="10.85546875" style="72" customWidth="1"/>
    <col min="9" max="9" width="11.5703125" style="72" customWidth="1"/>
    <col min="10" max="10" width="11" style="72" customWidth="1"/>
    <col min="11" max="11" width="10.5703125" style="72" customWidth="1"/>
    <col min="12" max="12" width="34.140625" style="72" customWidth="1"/>
    <col min="13" max="13" width="12.5703125" style="72" customWidth="1"/>
    <col min="14" max="14" width="12.5703125" style="71" customWidth="1"/>
    <col min="15" max="15" width="12.7109375" style="71" customWidth="1"/>
    <col min="16" max="16" width="11.42578125" style="71" customWidth="1"/>
    <col min="17" max="17" width="12" style="71" customWidth="1"/>
    <col min="18" max="18" width="13.7109375" style="71" customWidth="1"/>
    <col min="19" max="19" width="12.140625" style="71" customWidth="1"/>
    <col min="20" max="20" width="11.7109375" style="71" customWidth="1"/>
    <col min="21" max="21" width="22.42578125" style="73" customWidth="1"/>
    <col min="22" max="22" width="17.5703125" style="74" customWidth="1"/>
    <col min="23" max="23" width="11.140625" style="71" customWidth="1"/>
    <col min="24" max="24" width="9.28515625" style="71" customWidth="1"/>
    <col min="25" max="25" width="14.42578125" style="71" hidden="1" customWidth="1"/>
    <col min="26" max="26" width="9" style="71" customWidth="1" collapsed="1"/>
    <col min="27" max="28" width="7.28515625" style="71" customWidth="1"/>
    <col min="29" max="29" width="16.42578125" style="71" hidden="1" customWidth="1"/>
    <col min="30" max="30" width="18.7109375" style="71" hidden="1" customWidth="1"/>
    <col min="31" max="31" width="22.5703125" style="71" hidden="1" customWidth="1"/>
    <col min="32" max="32" width="7.85546875" style="71" hidden="1" customWidth="1" outlineLevel="1"/>
    <col min="33" max="33" width="7.5703125" style="71" hidden="1" customWidth="1" outlineLevel="1"/>
    <col min="34" max="35" width="8.140625" style="71" hidden="1" customWidth="1" outlineLevel="1"/>
    <col min="36" max="37" width="8.28515625" style="71" hidden="1" customWidth="1" outlineLevel="1"/>
    <col min="38" max="38" width="6.7109375" style="71" hidden="1" customWidth="1" outlineLevel="1"/>
    <col min="39" max="39" width="8" style="71" hidden="1" customWidth="1" outlineLevel="1"/>
    <col min="40" max="40" width="7.28515625" style="71" hidden="1" customWidth="1" outlineLevel="1"/>
    <col min="41" max="41" width="6.7109375" style="71" hidden="1" customWidth="1" outlineLevel="1"/>
    <col min="42" max="42" width="7.85546875" style="71" hidden="1" customWidth="1" collapsed="1"/>
    <col min="43" max="43" width="21.28515625" style="71" hidden="1" customWidth="1"/>
    <col min="44" max="44" width="9.140625" style="71" collapsed="1"/>
    <col min="45" max="16384" width="9.140625" style="71"/>
  </cols>
  <sheetData>
    <row r="1" spans="1:64">
      <c r="P1" s="118" t="s">
        <v>146</v>
      </c>
      <c r="Q1" s="56"/>
      <c r="R1" s="56"/>
    </row>
    <row r="2" spans="1:64" ht="72" customHeight="1">
      <c r="P2" s="162" t="s">
        <v>158</v>
      </c>
      <c r="Q2" s="162"/>
      <c r="R2" s="162"/>
      <c r="S2" s="162"/>
    </row>
    <row r="3" spans="1:64" ht="45" customHeight="1">
      <c r="A3" s="163" t="s">
        <v>160</v>
      </c>
      <c r="B3" s="164"/>
      <c r="C3" s="164"/>
      <c r="D3" s="164"/>
      <c r="E3" s="164"/>
      <c r="F3" s="164"/>
      <c r="G3" s="164"/>
      <c r="H3" s="164"/>
      <c r="I3" s="164"/>
      <c r="J3" s="164"/>
      <c r="K3" s="164"/>
      <c r="L3" s="164"/>
      <c r="M3" s="164"/>
      <c r="N3" s="164"/>
      <c r="O3" s="164"/>
      <c r="P3" s="164"/>
      <c r="Q3" s="164"/>
      <c r="R3" s="164"/>
      <c r="S3" s="165"/>
      <c r="T3" s="75"/>
      <c r="U3" s="76"/>
      <c r="V3" s="77"/>
      <c r="W3" s="75"/>
      <c r="X3" s="75"/>
      <c r="Y3" s="75"/>
      <c r="Z3" s="75"/>
      <c r="AA3" s="75"/>
      <c r="AB3" s="75"/>
      <c r="AC3" s="75"/>
      <c r="AD3" s="75"/>
      <c r="AE3" s="75"/>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82" customFormat="1" ht="47.25" customHeight="1">
      <c r="A4" s="166" t="s">
        <v>8</v>
      </c>
      <c r="B4" s="166" t="s">
        <v>70</v>
      </c>
      <c r="C4" s="167" t="s">
        <v>1</v>
      </c>
      <c r="D4" s="167"/>
      <c r="E4" s="161" t="s">
        <v>71</v>
      </c>
      <c r="F4" s="161" t="s">
        <v>2</v>
      </c>
      <c r="G4" s="161" t="s">
        <v>3</v>
      </c>
      <c r="H4" s="161" t="s">
        <v>72</v>
      </c>
      <c r="I4" s="166" t="s">
        <v>127</v>
      </c>
      <c r="J4" s="166"/>
      <c r="K4" s="161" t="s">
        <v>73</v>
      </c>
      <c r="L4" s="166" t="s">
        <v>129</v>
      </c>
      <c r="M4" s="166" t="s">
        <v>74</v>
      </c>
      <c r="N4" s="166"/>
      <c r="O4" s="166"/>
      <c r="P4" s="166"/>
      <c r="Q4" s="166"/>
      <c r="R4" s="161" t="s">
        <v>132</v>
      </c>
      <c r="S4" s="161" t="s">
        <v>133</v>
      </c>
      <c r="T4" s="79"/>
      <c r="U4" s="80"/>
      <c r="V4" s="81"/>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s="82" customFormat="1" ht="33" customHeight="1">
      <c r="A5" s="166"/>
      <c r="B5" s="166"/>
      <c r="C5" s="161" t="s">
        <v>75</v>
      </c>
      <c r="D5" s="161" t="s">
        <v>76</v>
      </c>
      <c r="E5" s="161"/>
      <c r="F5" s="161"/>
      <c r="G5" s="161"/>
      <c r="H5" s="161"/>
      <c r="I5" s="161" t="s">
        <v>0</v>
      </c>
      <c r="J5" s="161" t="s">
        <v>128</v>
      </c>
      <c r="K5" s="161"/>
      <c r="L5" s="166"/>
      <c r="M5" s="161" t="s">
        <v>0</v>
      </c>
      <c r="N5" s="161" t="s">
        <v>130</v>
      </c>
      <c r="O5" s="161" t="s">
        <v>77</v>
      </c>
      <c r="P5" s="161" t="s">
        <v>131</v>
      </c>
      <c r="Q5" s="60" t="s">
        <v>4</v>
      </c>
      <c r="R5" s="161"/>
      <c r="S5" s="161"/>
      <c r="T5" s="79"/>
      <c r="U5" s="80"/>
      <c r="V5" s="81"/>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s="82" customFormat="1" ht="91.5" customHeight="1">
      <c r="A6" s="166"/>
      <c r="B6" s="166"/>
      <c r="C6" s="161"/>
      <c r="D6" s="161"/>
      <c r="E6" s="161"/>
      <c r="F6" s="161"/>
      <c r="G6" s="161"/>
      <c r="H6" s="161"/>
      <c r="I6" s="161"/>
      <c r="J6" s="161"/>
      <c r="K6" s="161"/>
      <c r="L6" s="166"/>
      <c r="M6" s="161"/>
      <c r="N6" s="161"/>
      <c r="O6" s="161"/>
      <c r="P6" s="161"/>
      <c r="Q6" s="83" t="s">
        <v>5</v>
      </c>
      <c r="R6" s="161"/>
      <c r="S6" s="161"/>
      <c r="T6" s="79"/>
      <c r="U6" s="80"/>
      <c r="V6" s="81"/>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s="82" customFormat="1" ht="17.25" customHeight="1">
      <c r="A7" s="166"/>
      <c r="B7" s="166"/>
      <c r="C7" s="161"/>
      <c r="D7" s="161"/>
      <c r="E7" s="161"/>
      <c r="F7" s="161"/>
      <c r="G7" s="161"/>
      <c r="H7" s="84" t="s">
        <v>31</v>
      </c>
      <c r="I7" s="84" t="s">
        <v>31</v>
      </c>
      <c r="J7" s="84" t="s">
        <v>31</v>
      </c>
      <c r="K7" s="84" t="s">
        <v>32</v>
      </c>
      <c r="L7" s="166"/>
      <c r="M7" s="84" t="s">
        <v>22</v>
      </c>
      <c r="N7" s="84" t="s">
        <v>22</v>
      </c>
      <c r="O7" s="84" t="s">
        <v>22</v>
      </c>
      <c r="P7" s="84" t="s">
        <v>22</v>
      </c>
      <c r="Q7" s="84" t="s">
        <v>22</v>
      </c>
      <c r="R7" s="60" t="s">
        <v>135</v>
      </c>
      <c r="S7" s="60" t="s">
        <v>134</v>
      </c>
      <c r="T7" s="79"/>
      <c r="U7" s="80"/>
      <c r="V7" s="81"/>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s="82" customFormat="1" ht="15" customHeight="1">
      <c r="A8" s="60">
        <v>1</v>
      </c>
      <c r="B8" s="60">
        <v>2</v>
      </c>
      <c r="C8" s="60">
        <v>3</v>
      </c>
      <c r="D8" s="60">
        <v>4</v>
      </c>
      <c r="E8" s="60">
        <v>5</v>
      </c>
      <c r="F8" s="60">
        <v>6</v>
      </c>
      <c r="G8" s="60">
        <v>7</v>
      </c>
      <c r="H8" s="60">
        <v>8</v>
      </c>
      <c r="I8" s="60">
        <v>9</v>
      </c>
      <c r="J8" s="60">
        <v>10</v>
      </c>
      <c r="K8" s="60">
        <v>11</v>
      </c>
      <c r="L8" s="60">
        <v>12</v>
      </c>
      <c r="M8" s="60">
        <v>13</v>
      </c>
      <c r="N8" s="60">
        <v>14</v>
      </c>
      <c r="O8" s="60">
        <v>15</v>
      </c>
      <c r="P8" s="60">
        <v>16</v>
      </c>
      <c r="Q8" s="60">
        <v>17</v>
      </c>
      <c r="R8" s="60">
        <v>18</v>
      </c>
      <c r="S8" s="60">
        <v>19</v>
      </c>
      <c r="T8" s="79"/>
      <c r="U8" s="80"/>
      <c r="V8" s="81"/>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idden="1">
      <c r="A9" s="183" t="s">
        <v>144</v>
      </c>
      <c r="B9" s="184"/>
      <c r="C9" s="184"/>
      <c r="D9" s="184"/>
      <c r="E9" s="184"/>
      <c r="F9" s="184"/>
      <c r="G9" s="184"/>
      <c r="H9" s="184"/>
      <c r="I9" s="184"/>
      <c r="J9" s="184"/>
      <c r="K9" s="184"/>
      <c r="L9" s="184"/>
      <c r="M9" s="184"/>
      <c r="N9" s="184"/>
      <c r="O9" s="184"/>
      <c r="P9" s="184"/>
      <c r="Q9" s="184"/>
      <c r="R9" s="184"/>
      <c r="S9" s="185"/>
    </row>
    <row r="10" spans="1:64" ht="282.75" customHeight="1">
      <c r="A10" s="105">
        <v>1</v>
      </c>
      <c r="B10" s="17" t="s">
        <v>149</v>
      </c>
      <c r="C10" s="50">
        <v>1989</v>
      </c>
      <c r="D10" s="25" t="s">
        <v>78</v>
      </c>
      <c r="E10" s="106" t="s">
        <v>86</v>
      </c>
      <c r="F10" s="50">
        <v>2</v>
      </c>
      <c r="G10" s="50">
        <v>2</v>
      </c>
      <c r="H10" s="51">
        <v>1114.5</v>
      </c>
      <c r="I10" s="51">
        <v>958.1</v>
      </c>
      <c r="J10" s="51">
        <v>664.2</v>
      </c>
      <c r="K10" s="52">
        <v>48</v>
      </c>
      <c r="L10" s="119" t="s">
        <v>114</v>
      </c>
      <c r="M10" s="107">
        <v>9396.8799999999992</v>
      </c>
      <c r="N10" s="32">
        <f t="shared" ref="N10:N13" si="0">M10-O10-P10</f>
        <v>8927.0400000000009</v>
      </c>
      <c r="O10" s="32"/>
      <c r="P10" s="32">
        <f>M10*0.05</f>
        <v>469.84</v>
      </c>
      <c r="Q10" s="32">
        <f>(I10-J10)*P10/I10</f>
        <v>144.12</v>
      </c>
      <c r="R10" s="88">
        <f>M10/H10</f>
        <v>8.43</v>
      </c>
      <c r="S10" s="88">
        <v>17</v>
      </c>
    </row>
    <row r="11" spans="1:64" s="109" customFormat="1" ht="112.5" customHeight="1">
      <c r="A11" s="105">
        <v>2</v>
      </c>
      <c r="B11" s="62" t="s">
        <v>118</v>
      </c>
      <c r="C11" s="61">
        <v>1982</v>
      </c>
      <c r="D11" s="61">
        <v>2008</v>
      </c>
      <c r="E11" s="140" t="s">
        <v>155</v>
      </c>
      <c r="F11" s="61" t="s">
        <v>95</v>
      </c>
      <c r="G11" s="61">
        <v>2</v>
      </c>
      <c r="H11" s="61">
        <v>1096</v>
      </c>
      <c r="I11" s="61">
        <v>892.5</v>
      </c>
      <c r="J11" s="61">
        <v>551.20000000000005</v>
      </c>
      <c r="K11" s="61">
        <v>46</v>
      </c>
      <c r="L11" s="62" t="s">
        <v>126</v>
      </c>
      <c r="M11" s="108">
        <v>2580.86</v>
      </c>
      <c r="N11" s="32">
        <f t="shared" si="0"/>
        <v>2451.8200000000002</v>
      </c>
      <c r="O11" s="32"/>
      <c r="P11" s="32">
        <f t="shared" ref="P11:P13" si="1">M11*0.05</f>
        <v>129.04</v>
      </c>
      <c r="Q11" s="32">
        <f t="shared" ref="Q11:Q13" si="2">(I11-J11)*P11/I11</f>
        <v>49.35</v>
      </c>
      <c r="R11" s="88">
        <f>M11/H11</f>
        <v>2.35</v>
      </c>
      <c r="S11" s="88">
        <v>17</v>
      </c>
      <c r="U11" s="73"/>
      <c r="V11" s="74"/>
    </row>
    <row r="12" spans="1:64" ht="246" customHeight="1">
      <c r="A12" s="105">
        <v>3</v>
      </c>
      <c r="B12" s="17" t="s">
        <v>115</v>
      </c>
      <c r="C12" s="54">
        <v>1990</v>
      </c>
      <c r="D12" s="28" t="s">
        <v>78</v>
      </c>
      <c r="E12" s="55" t="s">
        <v>155</v>
      </c>
      <c r="F12" s="54">
        <v>2</v>
      </c>
      <c r="G12" s="54">
        <v>3</v>
      </c>
      <c r="H12" s="51">
        <v>1191.3</v>
      </c>
      <c r="I12" s="107">
        <v>968</v>
      </c>
      <c r="J12" s="107">
        <v>561.44000000000005</v>
      </c>
      <c r="K12" s="53">
        <v>47</v>
      </c>
      <c r="L12" s="87" t="s">
        <v>140</v>
      </c>
      <c r="M12" s="70">
        <v>7732.16</v>
      </c>
      <c r="N12" s="32">
        <f t="shared" si="0"/>
        <v>7345.55</v>
      </c>
      <c r="O12" s="32"/>
      <c r="P12" s="32">
        <f t="shared" si="1"/>
        <v>386.61</v>
      </c>
      <c r="Q12" s="32">
        <f t="shared" si="2"/>
        <v>162.38</v>
      </c>
      <c r="R12" s="88">
        <f>M12/H12</f>
        <v>6.49</v>
      </c>
      <c r="S12" s="88">
        <v>17</v>
      </c>
    </row>
    <row r="13" spans="1:64" ht="145.5" customHeight="1">
      <c r="A13" s="105">
        <v>4</v>
      </c>
      <c r="B13" s="110" t="s">
        <v>151</v>
      </c>
      <c r="C13" s="111" t="s">
        <v>116</v>
      </c>
      <c r="D13" s="112" t="s">
        <v>78</v>
      </c>
      <c r="E13" s="26" t="s">
        <v>155</v>
      </c>
      <c r="F13" s="112">
        <v>1</v>
      </c>
      <c r="G13" s="113">
        <v>1</v>
      </c>
      <c r="H13" s="51">
        <v>381.6</v>
      </c>
      <c r="I13" s="51">
        <v>290.5</v>
      </c>
      <c r="J13" s="21">
        <v>180.2</v>
      </c>
      <c r="K13" s="27">
        <v>14</v>
      </c>
      <c r="L13" s="120" t="s">
        <v>117</v>
      </c>
      <c r="M13" s="21">
        <v>2200.2800000000002</v>
      </c>
      <c r="N13" s="32">
        <f t="shared" si="0"/>
        <v>2090.27</v>
      </c>
      <c r="O13" s="32"/>
      <c r="P13" s="32">
        <f t="shared" si="1"/>
        <v>110.01</v>
      </c>
      <c r="Q13" s="32">
        <f t="shared" si="2"/>
        <v>41.77</v>
      </c>
      <c r="R13" s="88">
        <f>M13/H13</f>
        <v>5.77</v>
      </c>
      <c r="S13" s="88">
        <v>17</v>
      </c>
    </row>
    <row r="14" spans="1:64" s="115" customFormat="1" ht="31.5">
      <c r="A14" s="114"/>
      <c r="B14" s="63" t="s">
        <v>104</v>
      </c>
      <c r="C14" s="114"/>
      <c r="D14" s="114"/>
      <c r="E14" s="114"/>
      <c r="F14" s="114"/>
      <c r="G14" s="114"/>
      <c r="H14" s="94">
        <f>SUM(H10:H13)</f>
        <v>3783.4</v>
      </c>
      <c r="I14" s="94">
        <f t="shared" ref="I14:M14" si="3">SUM(I10:I13)</f>
        <v>3109.1</v>
      </c>
      <c r="J14" s="94">
        <f t="shared" si="3"/>
        <v>1957.04</v>
      </c>
      <c r="K14" s="93">
        <f t="shared" si="3"/>
        <v>155</v>
      </c>
      <c r="L14" s="94"/>
      <c r="M14" s="94">
        <f t="shared" si="3"/>
        <v>21910.18</v>
      </c>
      <c r="N14" s="94">
        <f>SUM(N10:N13)</f>
        <v>20814.68</v>
      </c>
      <c r="O14" s="94">
        <f t="shared" ref="O14:Q14" si="4">SUM(O10:O13)</f>
        <v>0</v>
      </c>
      <c r="P14" s="94">
        <f t="shared" si="4"/>
        <v>1095.5</v>
      </c>
      <c r="Q14" s="94">
        <f t="shared" si="4"/>
        <v>397.62</v>
      </c>
      <c r="R14" s="91" t="s">
        <v>136</v>
      </c>
      <c r="S14" s="91" t="s">
        <v>136</v>
      </c>
      <c r="U14" s="116"/>
      <c r="V14" s="117"/>
    </row>
  </sheetData>
  <mergeCells count="24">
    <mergeCell ref="P2:S2"/>
    <mergeCell ref="A3:S3"/>
    <mergeCell ref="A4:A7"/>
    <mergeCell ref="B4:B7"/>
    <mergeCell ref="C4:D4"/>
    <mergeCell ref="E4:E7"/>
    <mergeCell ref="F4:F7"/>
    <mergeCell ref="G4:G7"/>
    <mergeCell ref="H4:H6"/>
    <mergeCell ref="I4:J4"/>
    <mergeCell ref="K4:K6"/>
    <mergeCell ref="A9:S9"/>
    <mergeCell ref="O5:O6"/>
    <mergeCell ref="P5:P6"/>
    <mergeCell ref="L4:L7"/>
    <mergeCell ref="M4:Q4"/>
    <mergeCell ref="R4:R6"/>
    <mergeCell ref="S4:S6"/>
    <mergeCell ref="C5:C7"/>
    <mergeCell ref="D5:D7"/>
    <mergeCell ref="I5:I6"/>
    <mergeCell ref="J5:J6"/>
    <mergeCell ref="M5:M6"/>
    <mergeCell ref="N5:N6"/>
  </mergeCells>
  <printOptions horizontalCentered="1"/>
  <pageMargins left="0.78740157480314965" right="0.78740157480314965" top="1.1811023622047245" bottom="0.39370078740157483" header="0.59055118110236227" footer="0.19685039370078741"/>
  <pageSetup paperSize="9" scale="58" fitToHeight="0" orientation="landscape" r:id="rId1"/>
  <headerFooter differentFirst="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85" zoomScaleNormal="85" workbookViewId="0">
      <selection activeCell="H7" sqref="H7:H13"/>
    </sheetView>
  </sheetViews>
  <sheetFormatPr defaultRowHeight="15.75" outlineLevelCol="1"/>
  <cols>
    <col min="1" max="1" width="7.140625" style="48" customWidth="1"/>
    <col min="2" max="2" width="18.140625" style="48" customWidth="1"/>
    <col min="3" max="3" width="15.5703125" style="48" customWidth="1"/>
    <col min="4" max="4" width="16.140625" style="48" customWidth="1"/>
    <col min="5" max="5" width="20.42578125" style="48" customWidth="1"/>
    <col min="6" max="6" width="18" style="48" customWidth="1"/>
    <col min="7" max="7" width="24.5703125" style="48" customWidth="1"/>
    <col min="8" max="8" width="14.42578125" style="48" customWidth="1" outlineLevel="1"/>
    <col min="9" max="9" width="9.140625" style="132" customWidth="1" outlineLevel="1"/>
    <col min="10" max="10" width="9.140625" style="48" customWidth="1" outlineLevel="1"/>
    <col min="11" max="11" width="13" style="48" customWidth="1" outlineLevel="1"/>
    <col min="12" max="16384" width="9.140625" style="48"/>
  </cols>
  <sheetData>
    <row r="1" spans="1:11">
      <c r="F1" s="150" t="s">
        <v>34</v>
      </c>
      <c r="G1" s="151"/>
      <c r="H1" s="151"/>
      <c r="I1" s="152"/>
    </row>
    <row r="2" spans="1:11" ht="88.5" customHeight="1">
      <c r="F2" s="186" t="s">
        <v>158</v>
      </c>
      <c r="G2" s="186"/>
      <c r="H2" s="186"/>
      <c r="I2" s="153"/>
    </row>
    <row r="3" spans="1:11" ht="81" customHeight="1">
      <c r="A3" s="189" t="s">
        <v>162</v>
      </c>
      <c r="B3" s="189"/>
      <c r="C3" s="189"/>
      <c r="D3" s="189"/>
      <c r="E3" s="189"/>
      <c r="F3" s="189"/>
      <c r="G3" s="189"/>
      <c r="H3" s="189"/>
    </row>
    <row r="4" spans="1:11" s="49" customFormat="1" ht="114.75" customHeight="1">
      <c r="A4" s="170" t="s">
        <v>35</v>
      </c>
      <c r="B4" s="170" t="s">
        <v>25</v>
      </c>
      <c r="C4" s="137" t="s">
        <v>36</v>
      </c>
      <c r="D4" s="137" t="s">
        <v>26</v>
      </c>
      <c r="E4" s="137" t="s">
        <v>27</v>
      </c>
      <c r="F4" s="137" t="s">
        <v>28</v>
      </c>
      <c r="G4" s="137" t="s">
        <v>29</v>
      </c>
      <c r="H4" s="144" t="s">
        <v>163</v>
      </c>
    </row>
    <row r="5" spans="1:11" s="49" customFormat="1" ht="12.75">
      <c r="A5" s="170"/>
      <c r="B5" s="170"/>
      <c r="C5" s="138" t="s">
        <v>30</v>
      </c>
      <c r="D5" s="142" t="s">
        <v>31</v>
      </c>
      <c r="E5" s="142" t="s">
        <v>32</v>
      </c>
      <c r="F5" s="142" t="s">
        <v>22</v>
      </c>
      <c r="G5" s="142" t="s">
        <v>33</v>
      </c>
      <c r="H5" s="154" t="s">
        <v>9</v>
      </c>
    </row>
    <row r="6" spans="1:11" s="49" customFormat="1" ht="12.75">
      <c r="A6" s="142">
        <v>1</v>
      </c>
      <c r="B6" s="142">
        <v>2</v>
      </c>
      <c r="C6" s="142">
        <v>3</v>
      </c>
      <c r="D6" s="142">
        <v>4</v>
      </c>
      <c r="E6" s="142">
        <v>5</v>
      </c>
      <c r="F6" s="142">
        <v>6</v>
      </c>
      <c r="G6" s="142">
        <v>7</v>
      </c>
      <c r="H6" s="142">
        <v>8</v>
      </c>
    </row>
    <row r="7" spans="1:11" s="125" customFormat="1" ht="24.75" customHeight="1">
      <c r="A7" s="121">
        <v>1</v>
      </c>
      <c r="B7" s="122" t="s">
        <v>38</v>
      </c>
      <c r="C7" s="121">
        <v>1</v>
      </c>
      <c r="D7" s="123">
        <v>1039.8</v>
      </c>
      <c r="E7" s="124">
        <f>'приложение 1 перечень основной'!K11</f>
        <v>47</v>
      </c>
      <c r="F7" s="123">
        <f>'приложение 1 перечень основной'!M11</f>
        <v>5745.07</v>
      </c>
      <c r="G7" s="145">
        <f t="shared" ref="G7:G13" si="0">C7/H7</f>
        <v>0.01</v>
      </c>
      <c r="H7" s="124">
        <v>100</v>
      </c>
      <c r="K7" s="126"/>
    </row>
    <row r="8" spans="1:11" s="125" customFormat="1" ht="24.75" customHeight="1">
      <c r="A8" s="121">
        <v>2</v>
      </c>
      <c r="B8" s="122" t="s">
        <v>40</v>
      </c>
      <c r="C8" s="121">
        <v>8</v>
      </c>
      <c r="D8" s="123">
        <v>7615.3</v>
      </c>
      <c r="E8" s="124">
        <f>'приложение 1 перечень основной'!K21</f>
        <v>387</v>
      </c>
      <c r="F8" s="123">
        <f>'приложение 1 перечень основной'!M21</f>
        <v>50721.19</v>
      </c>
      <c r="G8" s="145">
        <f t="shared" si="0"/>
        <v>0.01</v>
      </c>
      <c r="H8" s="124">
        <v>645</v>
      </c>
      <c r="K8" s="126"/>
    </row>
    <row r="9" spans="1:11" s="125" customFormat="1" ht="24.75" customHeight="1">
      <c r="A9" s="121">
        <v>3</v>
      </c>
      <c r="B9" s="122" t="s">
        <v>41</v>
      </c>
      <c r="C9" s="121">
        <v>3</v>
      </c>
      <c r="D9" s="123">
        <v>3303.2</v>
      </c>
      <c r="E9" s="124">
        <f>'приложение 1 перечень основной'!K26</f>
        <v>110</v>
      </c>
      <c r="F9" s="123">
        <f>'приложение 1 перечень основной'!M26</f>
        <v>14370.74</v>
      </c>
      <c r="G9" s="145">
        <f t="shared" si="0"/>
        <v>0.01</v>
      </c>
      <c r="H9" s="124">
        <v>234</v>
      </c>
      <c r="K9" s="126"/>
    </row>
    <row r="10" spans="1:11" s="125" customFormat="1" ht="24.75" customHeight="1">
      <c r="A10" s="121">
        <v>4</v>
      </c>
      <c r="B10" s="122" t="s">
        <v>42</v>
      </c>
      <c r="C10" s="121">
        <v>4</v>
      </c>
      <c r="D10" s="123">
        <v>3283.2</v>
      </c>
      <c r="E10" s="124">
        <f>'приложение 1 перечень основной'!K32</f>
        <v>172</v>
      </c>
      <c r="F10" s="123">
        <f>'приложение 1 перечень основной'!M32</f>
        <v>13011.34</v>
      </c>
      <c r="G10" s="145">
        <f t="shared" si="0"/>
        <v>0.03</v>
      </c>
      <c r="H10" s="124">
        <v>135</v>
      </c>
      <c r="K10" s="126"/>
    </row>
    <row r="11" spans="1:11" s="125" customFormat="1" ht="24.75" customHeight="1">
      <c r="A11" s="121">
        <v>5</v>
      </c>
      <c r="B11" s="122" t="s">
        <v>44</v>
      </c>
      <c r="C11" s="121">
        <v>4</v>
      </c>
      <c r="D11" s="123">
        <v>3744.7</v>
      </c>
      <c r="E11" s="124">
        <f>'приложение 1 перечень основной'!K38</f>
        <v>176</v>
      </c>
      <c r="F11" s="123">
        <f>'приложение 1 перечень основной'!M38</f>
        <v>25524.44</v>
      </c>
      <c r="G11" s="145">
        <f t="shared" si="0"/>
        <v>0.02</v>
      </c>
      <c r="H11" s="124">
        <v>238</v>
      </c>
      <c r="K11" s="126"/>
    </row>
    <row r="12" spans="1:11" s="125" customFormat="1" ht="24.75" customHeight="1">
      <c r="A12" s="121">
        <v>6</v>
      </c>
      <c r="B12" s="122" t="s">
        <v>43</v>
      </c>
      <c r="C12" s="121">
        <v>2</v>
      </c>
      <c r="D12" s="123">
        <v>330.4</v>
      </c>
      <c r="E12" s="124">
        <f>'приложение 1 перечень основной'!K42</f>
        <v>23</v>
      </c>
      <c r="F12" s="123">
        <f>'приложение 1 перечень основной'!M42</f>
        <v>2758.22</v>
      </c>
      <c r="G12" s="145">
        <f t="shared" si="0"/>
        <v>0.02</v>
      </c>
      <c r="H12" s="124">
        <v>96</v>
      </c>
      <c r="K12" s="126"/>
    </row>
    <row r="13" spans="1:11" s="130" customFormat="1" ht="24.75" customHeight="1">
      <c r="A13" s="187" t="s">
        <v>113</v>
      </c>
      <c r="B13" s="188"/>
      <c r="C13" s="127">
        <f>SUM(C7:C12)</f>
        <v>22</v>
      </c>
      <c r="D13" s="129">
        <f t="shared" ref="D13:F13" si="1">SUM(D7:D12)</f>
        <v>19316.599999999999</v>
      </c>
      <c r="E13" s="127">
        <f t="shared" si="1"/>
        <v>915</v>
      </c>
      <c r="F13" s="129">
        <f t="shared" si="1"/>
        <v>112131</v>
      </c>
      <c r="G13" s="155">
        <f t="shared" si="0"/>
        <v>0.02</v>
      </c>
      <c r="H13" s="156">
        <f>SUM(H7:H12)</f>
        <v>1448</v>
      </c>
      <c r="K13" s="131"/>
    </row>
    <row r="14" spans="1:11" hidden="1"/>
    <row r="15" spans="1:11" hidden="1"/>
    <row r="16" spans="1:11" ht="114.75" hidden="1">
      <c r="A16" s="170" t="s">
        <v>35</v>
      </c>
      <c r="B16" s="170" t="s">
        <v>25</v>
      </c>
      <c r="C16" s="139" t="s">
        <v>36</v>
      </c>
      <c r="D16" s="139" t="s">
        <v>26</v>
      </c>
      <c r="E16" s="139" t="s">
        <v>27</v>
      </c>
      <c r="F16" s="139" t="s">
        <v>28</v>
      </c>
      <c r="G16" s="139" t="s">
        <v>29</v>
      </c>
      <c r="H16" s="49"/>
      <c r="I16" s="136" t="s">
        <v>154</v>
      </c>
    </row>
    <row r="17" spans="1:9" hidden="1">
      <c r="A17" s="170"/>
      <c r="B17" s="170"/>
      <c r="C17" s="138" t="s">
        <v>30</v>
      </c>
      <c r="D17" s="142" t="s">
        <v>31</v>
      </c>
      <c r="E17" s="142" t="s">
        <v>32</v>
      </c>
      <c r="F17" s="142" t="s">
        <v>22</v>
      </c>
      <c r="G17" s="142" t="s">
        <v>33</v>
      </c>
      <c r="H17" s="49"/>
      <c r="I17" s="133"/>
    </row>
    <row r="18" spans="1:9" hidden="1">
      <c r="A18" s="142">
        <v>1</v>
      </c>
      <c r="B18" s="142">
        <v>2</v>
      </c>
      <c r="C18" s="142">
        <v>3</v>
      </c>
      <c r="D18" s="142">
        <v>4</v>
      </c>
      <c r="E18" s="142">
        <v>5</v>
      </c>
      <c r="F18" s="142">
        <v>6</v>
      </c>
      <c r="G18" s="142">
        <v>7</v>
      </c>
      <c r="H18" s="49"/>
      <c r="I18" s="133"/>
    </row>
    <row r="19" spans="1:9" hidden="1">
      <c r="A19" s="121">
        <v>1</v>
      </c>
      <c r="B19" s="122" t="s">
        <v>38</v>
      </c>
      <c r="C19" s="121">
        <v>1</v>
      </c>
      <c r="D19" s="123">
        <v>1039.8</v>
      </c>
      <c r="E19" s="124">
        <f>'приложение 1 перечень основной'!K23</f>
        <v>40</v>
      </c>
      <c r="F19" s="123">
        <f>'приложение 1 перечень основной'!M23</f>
        <v>2653.08</v>
      </c>
      <c r="G19" s="145">
        <f t="shared" ref="G19:G24" si="2">C19/I19</f>
        <v>0.01</v>
      </c>
      <c r="H19" s="125"/>
      <c r="I19" s="134">
        <v>100</v>
      </c>
    </row>
    <row r="20" spans="1:9" hidden="1">
      <c r="A20" s="121">
        <v>2</v>
      </c>
      <c r="B20" s="122" t="s">
        <v>40</v>
      </c>
      <c r="C20" s="121">
        <v>9</v>
      </c>
      <c r="D20" s="123">
        <v>7615.3</v>
      </c>
      <c r="E20" s="124">
        <f>'приложение 1 перечень основной'!K33</f>
        <v>0</v>
      </c>
      <c r="F20" s="123">
        <f>'приложение 1 перечень основной'!M33</f>
        <v>0</v>
      </c>
      <c r="G20" s="145">
        <f t="shared" si="2"/>
        <v>0.01</v>
      </c>
      <c r="H20" s="125"/>
      <c r="I20" s="134">
        <v>645</v>
      </c>
    </row>
    <row r="21" spans="1:9" hidden="1">
      <c r="A21" s="121">
        <v>3</v>
      </c>
      <c r="B21" s="122" t="s">
        <v>41</v>
      </c>
      <c r="C21" s="121">
        <v>4</v>
      </c>
      <c r="D21" s="123">
        <v>3303.2</v>
      </c>
      <c r="E21" s="124">
        <f>'приложение 1 перечень основной'!K38</f>
        <v>176</v>
      </c>
      <c r="F21" s="123">
        <f>'приложение 1 перечень основной'!M38</f>
        <v>25524.44</v>
      </c>
      <c r="G21" s="145">
        <f t="shared" si="2"/>
        <v>0.02</v>
      </c>
      <c r="H21" s="125"/>
      <c r="I21" s="134">
        <v>234</v>
      </c>
    </row>
    <row r="22" spans="1:9" hidden="1">
      <c r="A22" s="121">
        <v>4</v>
      </c>
      <c r="B22" s="122" t="s">
        <v>42</v>
      </c>
      <c r="C22" s="121">
        <v>5</v>
      </c>
      <c r="D22" s="123">
        <v>3283.2</v>
      </c>
      <c r="E22" s="124">
        <f>'приложение 1 перечень основной'!K44</f>
        <v>915</v>
      </c>
      <c r="F22" s="123">
        <f>'приложение 1 перечень основной'!M44</f>
        <v>112131</v>
      </c>
      <c r="G22" s="145">
        <f t="shared" si="2"/>
        <v>0.04</v>
      </c>
      <c r="H22" s="125"/>
      <c r="I22" s="134">
        <v>135</v>
      </c>
    </row>
    <row r="23" spans="1:9" hidden="1">
      <c r="A23" s="121">
        <v>5</v>
      </c>
      <c r="B23" s="122" t="s">
        <v>44</v>
      </c>
      <c r="C23" s="121">
        <v>5</v>
      </c>
      <c r="D23" s="123">
        <v>3744.7</v>
      </c>
      <c r="E23" s="124">
        <f>'приложение 1 перечень основной'!K50</f>
        <v>0</v>
      </c>
      <c r="F23" s="123">
        <f>'приложение 1 перечень основной'!M50</f>
        <v>0</v>
      </c>
      <c r="G23" s="145">
        <f t="shared" si="2"/>
        <v>0.02</v>
      </c>
      <c r="H23" s="125"/>
      <c r="I23" s="134">
        <v>238</v>
      </c>
    </row>
    <row r="24" spans="1:9" hidden="1">
      <c r="A24" s="121">
        <v>6</v>
      </c>
      <c r="B24" s="122" t="s">
        <v>43</v>
      </c>
      <c r="C24" s="121">
        <v>2</v>
      </c>
      <c r="D24" s="123">
        <v>330.4</v>
      </c>
      <c r="E24" s="124">
        <f>'приложение 1 перечень основной'!K54</f>
        <v>0</v>
      </c>
      <c r="F24" s="123">
        <f>'приложение 1 перечень основной'!M54</f>
        <v>0</v>
      </c>
      <c r="G24" s="145">
        <f t="shared" si="2"/>
        <v>0.02</v>
      </c>
      <c r="H24" s="125"/>
      <c r="I24" s="134">
        <v>96</v>
      </c>
    </row>
    <row r="25" spans="1:9" hidden="1">
      <c r="A25" s="127"/>
      <c r="B25" s="128" t="s">
        <v>113</v>
      </c>
      <c r="C25" s="127">
        <f>SUM(C19:C24)</f>
        <v>26</v>
      </c>
      <c r="D25" s="129">
        <f t="shared" ref="D25:F25" si="3">SUM(D19:D24)</f>
        <v>19316.599999999999</v>
      </c>
      <c r="E25" s="127">
        <f t="shared" si="3"/>
        <v>1131</v>
      </c>
      <c r="F25" s="129">
        <f t="shared" si="3"/>
        <v>140308.51999999999</v>
      </c>
      <c r="G25" s="145">
        <f t="shared" ref="G25" si="4">C25/I25</f>
        <v>0.02</v>
      </c>
      <c r="H25" s="130"/>
      <c r="I25" s="135">
        <f>SUM(I19:I24)</f>
        <v>1448</v>
      </c>
    </row>
  </sheetData>
  <mergeCells count="7">
    <mergeCell ref="A16:A17"/>
    <mergeCell ref="B16:B17"/>
    <mergeCell ref="A4:A5"/>
    <mergeCell ref="B4:B5"/>
    <mergeCell ref="F2:H2"/>
    <mergeCell ref="A13:B13"/>
    <mergeCell ref="A3:H3"/>
  </mergeCells>
  <printOptions horizontalCentered="1"/>
  <pageMargins left="0.78740157480314965" right="0.27" top="1.1811023622047245" bottom="0.39370078740157483" header="0.59055118110236227" footer="0.19685039370078741"/>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 перечень основной</vt:lpstr>
      <vt:lpstr>прил. 2 реестр</vt:lpstr>
      <vt:lpstr>приложение 3 перечень резервный</vt:lpstr>
      <vt:lpstr>прил 4 План.показатели</vt:lpstr>
      <vt:lpstr>'прил. 2 реестр'!Заголовки_для_печати</vt:lpstr>
      <vt:lpstr>'приложение 1 перечень основной'!Заголовки_для_печати</vt:lpstr>
      <vt:lpstr>'приложение 3 перечень резервный'!Заголовки_для_печати</vt:lpstr>
      <vt:lpstr>'приложение 1 перечень основной'!Область_печати</vt:lpstr>
      <vt:lpstr>'приложение 3 перечень резервный'!Область_печати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2011-04-20T05:22:21Z</cp:lastPrinted>
  <dcterms:created xsi:type="dcterms:W3CDTF">2006-09-28T05:33:49Z</dcterms:created>
  <dcterms:modified xsi:type="dcterms:W3CDTF">2013-03-06T12:17:21Z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